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1715" windowHeight="11640" activeTab="3"/>
  </bookViews>
  <sheets>
    <sheet name="งบทดลอง" sheetId="1" r:id="rId1"/>
    <sheet name="รายงานรับ-จ่ายเงินสด (กพ) (2)" sheetId="2" r:id="rId2"/>
    <sheet name="หมายเหตุ" sheetId="3" r:id="rId3"/>
    <sheet name="สรุปรายรับจริง" sheetId="4" r:id="rId4"/>
  </sheets>
  <definedNames/>
  <calcPr fullCalcOnLoad="1"/>
</workbook>
</file>

<file path=xl/sharedStrings.xml><?xml version="1.0" encoding="utf-8"?>
<sst xmlns="http://schemas.openxmlformats.org/spreadsheetml/2006/main" count="336" uniqueCount="268">
  <si>
    <t>บัญชีเงินรับฝาก</t>
  </si>
  <si>
    <t>หมายเหตุ  1  ประกอบงบรายรับ - จ่ายเงินสด  (รายรับ)</t>
  </si>
  <si>
    <t>หมายเหตุ  2  ประกอบงบรายรับ - จ่ายเงินสด  (รายรับ)</t>
  </si>
  <si>
    <t xml:space="preserve">                   รวม</t>
  </si>
  <si>
    <t>บาท</t>
  </si>
  <si>
    <t>รายการ</t>
  </si>
  <si>
    <t>เดบิท</t>
  </si>
  <si>
    <t>เครดิต</t>
  </si>
  <si>
    <t>รหัสบัญชี</t>
  </si>
  <si>
    <t>อำเภอเมืองนครศรีธรรมราช  จังหวัดนครศรีธรรมราช</t>
  </si>
  <si>
    <t>รายงาน รับ - จ่าย เงินสด</t>
  </si>
  <si>
    <t>จนถึงปัจจุบัน</t>
  </si>
  <si>
    <t>ประมาณการ</t>
  </si>
  <si>
    <t>เกิดขึ้นจริง</t>
  </si>
  <si>
    <t>เดือนนี้</t>
  </si>
  <si>
    <t>รวมรายรับ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</si>
  <si>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</si>
  <si>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</si>
  <si>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</si>
  <si>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</si>
  <si>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</si>
  <si>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</si>
  <si>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</si>
  <si>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</si>
  <si>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0100</t>
  </si>
  <si>
    <t>0120</t>
  </si>
  <si>
    <t>0200</t>
  </si>
  <si>
    <t>0250</t>
  </si>
  <si>
    <t>0300</t>
  </si>
  <si>
    <t>0350</t>
  </si>
  <si>
    <t>1000</t>
  </si>
  <si>
    <t>2000</t>
  </si>
  <si>
    <t>รายจ่าย</t>
  </si>
  <si>
    <t xml:space="preserve">     งบกลาง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</si>
  <si>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</si>
  <si>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</si>
  <si>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</si>
  <si>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</si>
  <si>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เงินอุดหนุน</t>
  </si>
  <si>
    <t xml:space="preserve">     ค่าครุภัณฑ์</t>
  </si>
  <si>
    <t xml:space="preserve">     ค่าที่ดินและสิ่งก่อสร้าง</t>
  </si>
  <si>
    <t>รวมรายจ่าย</t>
  </si>
  <si>
    <t>สูงกว่า</t>
  </si>
  <si>
    <t>(ต่ำกว่า)</t>
  </si>
  <si>
    <t>ยอดยกไป</t>
  </si>
  <si>
    <t xml:space="preserve">                       รายรับ                           รายจ่าย</t>
  </si>
  <si>
    <r>
      <t>รายรับ</t>
    </r>
    <r>
      <rPr>
        <b/>
        <sz val="15"/>
        <rFont val="Angsana New"/>
        <family val="1"/>
      </rPr>
      <t xml:space="preserve"> (หมายเหตุ 1</t>
    </r>
    <r>
      <rPr>
        <sz val="15"/>
        <rFont val="Angsana New"/>
        <family val="1"/>
      </rPr>
      <t>)</t>
    </r>
  </si>
  <si>
    <t>000</t>
  </si>
  <si>
    <t>รวม</t>
  </si>
  <si>
    <t>งบทดลอง</t>
  </si>
  <si>
    <t>เงินสะสม</t>
  </si>
  <si>
    <t>022</t>
  </si>
  <si>
    <t>023</t>
  </si>
  <si>
    <t>090</t>
  </si>
  <si>
    <t>บัญชีเงินฝากธนาคาร ประเภท ออมทรัพย์</t>
  </si>
  <si>
    <t>บัญชีเงินฝากธนาคาร ประเภท ประจำ</t>
  </si>
  <si>
    <t>บัญชีรายจ่ายตามงบประมาณ</t>
  </si>
  <si>
    <t xml:space="preserve">      รายจ่ายงบกลาง</t>
  </si>
  <si>
    <t xml:space="preserve">      ค่าตอบแทน</t>
  </si>
  <si>
    <t xml:space="preserve">      ค่าใช้สอย</t>
  </si>
  <si>
    <t xml:space="preserve">      ค่าวัสดุ</t>
  </si>
  <si>
    <t xml:space="preserve">      ค่าครุภัณฑ์</t>
  </si>
  <si>
    <t xml:space="preserve">      ค่าที่ดินและสิ่งก่อสร้าง</t>
  </si>
  <si>
    <t>บัญชีเงินสะสม</t>
  </si>
  <si>
    <t>เงินชีเงินทุนสำรองสะสม</t>
  </si>
  <si>
    <t>บัญชีเงินรายรับ</t>
  </si>
  <si>
    <t>เงินอุดหนุนทั่วไป  ที่ระบุวัตถุประสงค์</t>
  </si>
  <si>
    <t>ลูกหนี้เงินยืมงบประมาณ</t>
  </si>
  <si>
    <t xml:space="preserve">    ลูกหนี้เงินยืมเงินงบประมาณ</t>
  </si>
  <si>
    <t xml:space="preserve">    เงินสะสม</t>
  </si>
  <si>
    <t xml:space="preserve">  (ลงชื่อ)………………………………              (ลงชื่อ)………………………………...…         (ลงชื่อ)………..........……………………………</t>
  </si>
  <si>
    <t>หมายเหตุ  1  ประกอบงบทดลอง</t>
  </si>
  <si>
    <t>บัญชีรายจ่ายค้างจ่าย</t>
  </si>
  <si>
    <t xml:space="preserve">    ลูกหนี้เงินยืมเงินสะสม</t>
  </si>
  <si>
    <t>บัญชีรายรับ</t>
  </si>
  <si>
    <t xml:space="preserve">    รายจ่ายอื่น ๆ</t>
  </si>
  <si>
    <t xml:space="preserve">                                                                        รวม</t>
  </si>
  <si>
    <t>หมายเหตุ  2  ประกอบงบทดลอง</t>
  </si>
  <si>
    <t xml:space="preserve">          เงินภาษี หัก ณ ที่จ่าย</t>
  </si>
  <si>
    <t xml:space="preserve">          ภบท.ค่าใช้จ่าย 5 %</t>
  </si>
  <si>
    <t xml:space="preserve">          เงินประกันสัญญา</t>
  </si>
  <si>
    <t xml:space="preserve">      ลูกหนี้เงินยืมตามงบประมาณ</t>
  </si>
  <si>
    <t>082</t>
  </si>
  <si>
    <t>เงินรับฝาก - ภาษีหัก ณ ที่จ่าย</t>
  </si>
  <si>
    <t xml:space="preserve">      รายจ่ายอื่น ๆ</t>
  </si>
  <si>
    <t xml:space="preserve">     ลูกหนี้ภาษีบำรุงท้องที่  (หมายเหตุ 1)</t>
  </si>
  <si>
    <t>บัญชีรายจ่ายค้างจ่าย (หมายเหตุ  2 )</t>
  </si>
  <si>
    <t>ลูกหนี้ภาษี (หมายเหตุ 2)</t>
  </si>
  <si>
    <t>เงินรับฝาก  (หมายเหตุ 3)</t>
  </si>
  <si>
    <t>080</t>
  </si>
  <si>
    <t>บัญชีลูกหนี้ภาษี</t>
  </si>
  <si>
    <t xml:space="preserve">                                คงเหลือลูกหนี้ภาษี</t>
  </si>
  <si>
    <t>หมายเหตุ  4  ประกอบงบทดลอง</t>
  </si>
  <si>
    <t xml:space="preserve">         ลูกหนี้ภาษี - ภาษีบำรุงท้องที่</t>
  </si>
  <si>
    <t>หมายเหตุ  3  ประกอบงบรายรับ - จ่ายเงินสด  (รายรับ)</t>
  </si>
  <si>
    <t>หมายเหตุ  4  ประกอบงบรายรับ - จ่ายเงินสด  (รายจ่าย)</t>
  </si>
  <si>
    <t xml:space="preserve">                          คงเหลือ</t>
  </si>
  <si>
    <t xml:space="preserve">เงินอุดหนุนทั่วไป  </t>
  </si>
  <si>
    <t xml:space="preserve">    เงินสำรองรายรับ </t>
  </si>
  <si>
    <t>บัญชีเงินรับฝาก  (หมายเหตุ 4)</t>
  </si>
  <si>
    <t xml:space="preserve">เทศบาลตำบลบางจาก  </t>
  </si>
  <si>
    <t>บัญชีเงินฝาก - กสท</t>
  </si>
  <si>
    <t>เจ้าหนี้เงินกู้ - กสท.</t>
  </si>
  <si>
    <t>บัญชีทรัพย์สินที่เกิดจากเงินกู้</t>
  </si>
  <si>
    <t>เงินกู้ - ธนาคารออมสิน</t>
  </si>
  <si>
    <t xml:space="preserve">      ลูกหนี้เงินยืมเงินสะสม</t>
  </si>
  <si>
    <t>091</t>
  </si>
  <si>
    <t xml:space="preserve">          กบข.</t>
  </si>
  <si>
    <t>บัญชีเงินฝาก - ค่าประกันมิเตอร์</t>
  </si>
  <si>
    <t xml:space="preserve">      เงินเดือน  (ฝ่ายประจำ)</t>
  </si>
  <si>
    <t xml:space="preserve">      รายจ่ายงบกลาง (ก)</t>
  </si>
  <si>
    <t xml:space="preserve">      เงินเดือน  (ฝ่ายประจำ) (ก)</t>
  </si>
  <si>
    <t xml:space="preserve">      เงินเดือน  (ฝ่ายการเมือง) </t>
  </si>
  <si>
    <t xml:space="preserve">      ค่าตอบแทน (ก)</t>
  </si>
  <si>
    <t>6 200</t>
  </si>
  <si>
    <t>ธ.ออมสิน  เลขที่บัญชี  ( 0502324-6771-7)</t>
  </si>
  <si>
    <t>ธ.กรุงไทย จก. เลขที่บัญชี  (801-1-00835-8)</t>
  </si>
  <si>
    <t>ธ.กรุงไทย จก. เลขที่บัญชี  (801-0-15540-3)</t>
  </si>
  <si>
    <t>ธ.ออมสิน  เลขที่บัญชี  (3402301-3706-9)</t>
  </si>
  <si>
    <t>ธ.กรุงไทย จก. เลขที่บัญชี  (801-2-34234-0)</t>
  </si>
  <si>
    <t>เทศบาลตำบลบางจาก</t>
  </si>
  <si>
    <t xml:space="preserve"> ประมาณการ </t>
  </si>
  <si>
    <t xml:space="preserve"> รับจริง </t>
  </si>
  <si>
    <t>รายได้จัดเก็บเอง</t>
  </si>
  <si>
    <t>1. หมวดภาษีอากร</t>
  </si>
  <si>
    <t>411000</t>
  </si>
  <si>
    <t>(1) ภาษีโรงเรือนและที่ดิน</t>
  </si>
  <si>
    <t>411001</t>
  </si>
  <si>
    <t>(2) ภาษีบำรุงท้องที่</t>
  </si>
  <si>
    <t>411002</t>
  </si>
  <si>
    <t>(3) ภาษีป้าย</t>
  </si>
  <si>
    <t>411003</t>
  </si>
  <si>
    <t>(4) อากรการฆ่าสัตว์</t>
  </si>
  <si>
    <t>411004</t>
  </si>
  <si>
    <t>2. หมวดค่าธรรมเนียม ค่าปรับและใบอนุญาต</t>
  </si>
  <si>
    <t>412000</t>
  </si>
  <si>
    <t>(1)  ค่าธรรมเนียมเกี่ยวกับการฆ่าสัตว์และจำหน่ายเนื้อสัตว์</t>
  </si>
  <si>
    <t>412101</t>
  </si>
  <si>
    <t>(2)  ค่าธรรมเนียมเกี่ยวกับการควบคุมอาคาร</t>
  </si>
  <si>
    <t>412106</t>
  </si>
  <si>
    <t>(3)  ค่าธรรมเนียมเก็บและขนมูลฝอย</t>
  </si>
  <si>
    <t>412107</t>
  </si>
  <si>
    <t>(4)  ค่าธรรมเนียมเกี่ยวกับการทะเบียนราษฎร</t>
  </si>
  <si>
    <t>412112</t>
  </si>
  <si>
    <t>(5)  ค่าธรรมเนียมเกี่ยวกับการทะเบียนพาณิชย์</t>
  </si>
  <si>
    <t>(6)  ค่าปรับผิดสัญญา</t>
  </si>
  <si>
    <t>412210</t>
  </si>
  <si>
    <t>(7)  ค่าใบอนุญาตประกอบการค้าสำหรับกิจการที่เป็นอันตรายฯ</t>
  </si>
  <si>
    <t>412303</t>
  </si>
  <si>
    <t>(8)  ค่าใบอนุญาตจัดตั้งสถานที่จำหน่ายอาหารหรือสถานที่สะสม</t>
  </si>
  <si>
    <t>412304</t>
  </si>
  <si>
    <t xml:space="preserve">      อาหารในครัว  หรือพื้นที่ใด  ซึ่งมีพื้นที่เกิน  200  ตารางเมตร</t>
  </si>
  <si>
    <t>(9)  ค่าใบอนุญาตให้ตั้งตลาดเอกชน</t>
  </si>
  <si>
    <t>412306</t>
  </si>
  <si>
    <t>(10) ค่าใบอนุญาตเกี่ยวกับการควบคุมอาคาร</t>
  </si>
  <si>
    <t>412307</t>
  </si>
  <si>
    <t>(11)  ค่าใบอนุญาตเกี่ยวกับการโฆษณาโดยใช้เครื่องขยายเสียง</t>
  </si>
  <si>
    <t>412308</t>
  </si>
  <si>
    <t>3. หมวดรายได้จากทรัพย์สิน</t>
  </si>
  <si>
    <t>413000</t>
  </si>
  <si>
    <t>(1) ดอกเบี้ยเงินฝากธนาคาร</t>
  </si>
  <si>
    <t>413001</t>
  </si>
  <si>
    <t>(2) ดอกเบี้ยเงินฝาก ก.ส.ท.</t>
  </si>
  <si>
    <t>4. หมวดรายได้เบ็ตเตล็ด</t>
  </si>
  <si>
    <t>415000</t>
  </si>
  <si>
    <t>(1) ค่าขายแบบแปลน</t>
  </si>
  <si>
    <t>415004</t>
  </si>
  <si>
    <t xml:space="preserve">(2)  ค่าจำหน่ายแบบพิมพ์และคำร้อง </t>
  </si>
  <si>
    <t>415006</t>
  </si>
  <si>
    <t>415999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</si>
  <si>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</si>
  <si>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</si>
  <si>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ภาษีมูลค่าเพิ่ม ตามพรบ. กระจายอำนาจ</t>
  </si>
  <si>
    <t>(1) ภาษีมูลค่าเพิ่ม 1 ใน 9</t>
  </si>
  <si>
    <t>(3) ภาษีธุรกิจเฉพาะ</t>
  </si>
  <si>
    <t>(4) ภาษีสุรา</t>
  </si>
  <si>
    <t>(5) ภาษีสรรพสามิต</t>
  </si>
  <si>
    <t>(6) ค่าภาคหลวงแร่</t>
  </si>
  <si>
    <t>(7) ค่าภาคหลวงปิโตรเลียม</t>
  </si>
  <si>
    <t>(8) ค่าธรรมเนียมจดทะเบียนสิทธิและนิติกรรมตามประมวลกฎหมายที่ดิน</t>
  </si>
  <si>
    <t>หมวดเงินอุดหนุน</t>
  </si>
  <si>
    <t>(1) เงินอุดหนุนทั่วไป สำหรับดำเนินการตามอำนาจหน้าที่และภารกิจถ่ายโอนเลือกทำ</t>
  </si>
  <si>
    <t>รายได้ที่รัฐบาลอุดหนุนให้โดยระบุวัตถุประสงค์</t>
  </si>
  <si>
    <t>หมวดเงินอุดหนุนระบุวัตถุประสงค์</t>
  </si>
  <si>
    <t>1. เงินอุดหนุนเบี้ยยังชีพคนชรา</t>
  </si>
  <si>
    <t>2.  เงินอุดหนุนเบี้ยความพิการ</t>
  </si>
  <si>
    <t>3.  เงินอุดหนุนอาหารเสริม (นม)</t>
  </si>
  <si>
    <t>หมวดเงินอุดหนุนเฉพาะกิจ</t>
  </si>
  <si>
    <t>1. เงินอุดหนุนโครงการถ่ายโอนบุคลากร</t>
  </si>
  <si>
    <t>รวมทั้งสิ้น</t>
  </si>
  <si>
    <t>สรุปรายรับจริงประกอบงบทดลองและรายงานรับ-จ่ายเงินสด</t>
  </si>
  <si>
    <t>หมายเหตุ  1</t>
  </si>
  <si>
    <t>เงินรับฝาก - กบข.</t>
  </si>
  <si>
    <t xml:space="preserve">     งบกลาง (ก)</t>
  </si>
  <si>
    <t xml:space="preserve">     เงินเดือน  (ฝ่ายประจำ)</t>
  </si>
  <si>
    <t xml:space="preserve">     เงินเดือน  (ฝ่ายประจำ) (ก)</t>
  </si>
  <si>
    <t xml:space="preserve">     เงินเดือน  (ฝ่ายการเมือง)</t>
  </si>
  <si>
    <t xml:space="preserve">     ค่าตอบแทน (ก)</t>
  </si>
  <si>
    <t xml:space="preserve">     ค่าวัสดุ  (ก)</t>
  </si>
  <si>
    <t xml:space="preserve">    รายจ่ายค้างจ่าย</t>
  </si>
  <si>
    <t xml:space="preserve">    รายจ่ายรอจ่าย</t>
  </si>
  <si>
    <t xml:space="preserve">                   (นางฬุริยา   นิลวานิช)                                         (นายสุวัฒน์    วชิรธนากร)                                                     (นายโสภิต   ชูพงศ์)</t>
  </si>
  <si>
    <t xml:space="preserve">                    ผู้อำนวยการกองคลัง                                           ปลัดเทศบาลตำบลบางจาก                                             นายกเทศมนตรีตำบลบางจาก</t>
  </si>
  <si>
    <t xml:space="preserve"> - 2 -</t>
  </si>
  <si>
    <t xml:space="preserve">         บัญชีค่าอากรฆ่าสัตว์</t>
  </si>
  <si>
    <t xml:space="preserve">         บัญชีค่าธรรมเนียมเก็บและขนขยะมูลฝอย</t>
  </si>
  <si>
    <t xml:space="preserve">         บัญชีรายได้เบ็ดเตล็ดอื่น ๆ</t>
  </si>
  <si>
    <t xml:space="preserve">    เงินรับฝาก (หมายเหตุ  4)</t>
  </si>
  <si>
    <t>เงินรับฝาก - ประกันสังคม</t>
  </si>
  <si>
    <t>คงเหลือ</t>
  </si>
  <si>
    <t>ธนาคารเพื่อการเกษตรฯ เลขที่บัญชี (31000047246)</t>
  </si>
  <si>
    <t>บัญชีรายได้จากรัฐบาลค้างรับ</t>
  </si>
  <si>
    <t xml:space="preserve">         ประกันสังคม</t>
  </si>
  <si>
    <t>รายได้ค้างรับ</t>
  </si>
  <si>
    <t>บัญชีเงินสด</t>
  </si>
  <si>
    <t>บัญชีผัดส่ง</t>
  </si>
  <si>
    <t>งบกลาง</t>
  </si>
  <si>
    <t xml:space="preserve">         บัญชีค่าธรรมเนียมทะเบียนราษฎร์</t>
  </si>
  <si>
    <t>เงินรับฝาก - ค่าใช้จ่ายอื่น ๆ</t>
  </si>
  <si>
    <t>4. เงินอุดหนุน (ศพด.)</t>
  </si>
  <si>
    <t>5. เงินอุดหนุนอาหารกลางวัน</t>
  </si>
  <si>
    <t>6. เงินอุดหนุนส่งเสริมศักยภาพการจัดการศึกษา</t>
  </si>
  <si>
    <t>7. เงินอุดหนุนค่าจัดการเรียนการสอน (ศพด.)</t>
  </si>
  <si>
    <t>3.  เงินอุดหนุนเบี้ยยังชีพเอดส์</t>
  </si>
  <si>
    <t>บัญชีเจ้าหนี้เงินสะสม</t>
  </si>
  <si>
    <t>(3) รายได้จากทรัพย์สินอื่น ๆ</t>
  </si>
  <si>
    <t xml:space="preserve">            เงินเดือนพนักงานถ่ายโอน</t>
  </si>
  <si>
    <t xml:space="preserve">            ค่าเช่าบ้าน</t>
  </si>
  <si>
    <t xml:space="preserve">         บัญชีค่าธรรมเนียมทะเบียนพาณิชย์</t>
  </si>
  <si>
    <t>ปีงบประมาณ  2562</t>
  </si>
  <si>
    <t xml:space="preserve">             ลูกหนี้ภาษี-ภาษีบำรุงท้องที่  ยกมา  ณ  วันที่  1  ตุลาคม  2561</t>
  </si>
  <si>
    <r>
      <rPr>
        <b/>
        <sz val="16"/>
        <rFont val="Angsana New"/>
        <family val="1"/>
      </rPr>
      <t xml:space="preserve">      </t>
    </r>
    <r>
      <rPr>
        <b/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 xml:space="preserve">   ลูกหนี้ภาษี-ภาษีบำรุงท้องที่   ณ  วันที่  31ตุลาคม  2561</t>
    </r>
  </si>
  <si>
    <t>เงินรับฝาก - ค่ารักษาพยาบาล</t>
  </si>
  <si>
    <t xml:space="preserve">         ปี 2561</t>
  </si>
  <si>
    <t>(3)  รายได้เบ็ดเตล็ดอื่น ๆ</t>
  </si>
  <si>
    <t>7. เงินอุดหนุนค่าจัดการเรียนการสอน (ประถม)</t>
  </si>
  <si>
    <t>7. เงินอุดหนุนค่าอุปกรณ์การเรียน</t>
  </si>
  <si>
    <t>7. เงินอุดหนุนเงินเดือน/ค่าจ้างครู (ศพด)</t>
  </si>
  <si>
    <t>7. เงินอุดหนุนค่ากิจกรรมพัฒนาผู้เรียน</t>
  </si>
  <si>
    <t>3.  เงินอุดหนุนบริการสาธารณสุข</t>
  </si>
  <si>
    <t xml:space="preserve">            ค่าจ้างเหมาบริการ (สำนักปลัด) </t>
  </si>
  <si>
    <t xml:space="preserve">            ค่าจ้างเหมาบริการ (กองช่าง)</t>
  </si>
  <si>
    <t xml:space="preserve">            ค่าจ้างเหมาบริการ (กองการศึกษา)</t>
  </si>
  <si>
    <t xml:space="preserve">            ค่าจ้างเหมาบริการ (กองสาธารณสุข)</t>
  </si>
  <si>
    <t xml:space="preserve">           ค่าอาหารเสริม (นม)</t>
  </si>
  <si>
    <t xml:space="preserve">          คอมพิวเตอร์พร้อมเครื่องสำรองไฟ</t>
  </si>
  <si>
    <t xml:space="preserve">          จัดซื้อชุดตัดสนาม (แก๊ส LPG) ขนาด 6 คิว</t>
  </si>
  <si>
    <t xml:space="preserve">          โครงการปรับปรุงซ่อมแซมถนนสุขเกษม</t>
  </si>
  <si>
    <t xml:space="preserve">          โครงการก่อสร้างถนน คสล.สายครุฑธา ตอนที่ 2</t>
  </si>
  <si>
    <t xml:space="preserve">          โครงการบุกเบิกถนนสาย ซอยร่วมใจ</t>
  </si>
  <si>
    <t xml:space="preserve">          โครงการปรับปรุงซ่อมแซมถนนสายถาวร</t>
  </si>
  <si>
    <t xml:space="preserve">          ซ่อมแซมถนนแอสฟัลท์ติกคอนกรีตสายบ่อจิก</t>
  </si>
  <si>
    <r>
      <t xml:space="preserve">                   </t>
    </r>
    <r>
      <rPr>
        <b/>
        <sz val="16"/>
        <rFont val="Angsana New"/>
        <family val="1"/>
      </rPr>
      <t>หัก</t>
    </r>
  </si>
  <si>
    <t>เงินรับฝาก - กบข</t>
  </si>
  <si>
    <t xml:space="preserve">         บัญชีภาษีสุรา</t>
  </si>
  <si>
    <t>ณ  วันที่  31  ธันวาคม  2561</t>
  </si>
  <si>
    <t xml:space="preserve">      ค่าที่ดินและสิ่งก่อสร้าง   (ก)</t>
  </si>
  <si>
    <t xml:space="preserve"> 6 500</t>
  </si>
  <si>
    <t>ณ   วันที่   31  ธันวาคม   2561</t>
  </si>
  <si>
    <r>
      <t xml:space="preserve">                                                                                                                                                    ประจำเดือน</t>
    </r>
    <r>
      <rPr>
        <b/>
        <sz val="15"/>
        <rFont val="Angsana New"/>
        <family val="1"/>
      </rPr>
      <t xml:space="preserve">   ธันวาคม   พ.ศ. 2561</t>
    </r>
  </si>
  <si>
    <t>เงินอุดหนุนเฉพาะกิจ - โครงการถนนสายบ่อจิก</t>
  </si>
  <si>
    <t>2. โครงการถนนสายบ่อจิก</t>
  </si>
  <si>
    <t>ณ  วันที่  31   ธันวาคม   2561</t>
  </si>
  <si>
    <t>ณ  วันที่  31  ธันวาคม   2561</t>
  </si>
  <si>
    <t>(1,830,357.59)</t>
  </si>
  <si>
    <t>(567,397.08)</t>
  </si>
  <si>
    <t xml:space="preserve">         บัญชีค่าใบอนุญาตจัดตั้งสถานที่สะสมอาหาร</t>
  </si>
  <si>
    <t xml:space="preserve">         บัญชีเงินอุดหนุนเฉพาะกิจ - โครงการถนนสายบ่อจิก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</si>
</sst>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0.0"/>
    <numFmt numFmtId="203" formatCode="_-* #,##0.0000_-;\-* #,##0.0000_-;_-* &quot;-&quot;??_-;_-@_-"/>
    <numFmt numFmtId="204" formatCode="#,##0.0"/>
    <numFmt numFmtId="205" formatCode="_-* #,##0.0_-;\-* #,##0.0_-;_-* &quot;-&quot;?_-;_-@_-"/>
    <numFmt numFmtId="206" formatCode="0.0%"/>
    <numFmt numFmtId="207" formatCode="[$-41E]d\ mmmm\ yyyy"/>
    <numFmt numFmtId="208" formatCode="_-* #,##0_-;\-* #,##0_-;_-* &quot;-&quot;?_-;_-@_-"/>
    <numFmt numFmtId="209" formatCode="0_ ;\-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49">
    <font>
      <sz val="14"/>
      <name val="Cordia New"/>
      <family val="0"/>
    </font>
    <font>
      <sz val="15"/>
      <name val="Angsana New"/>
      <family val="1"/>
    </font>
    <font>
      <b/>
      <sz val="15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u val="single"/>
      <sz val="15"/>
      <name val="Angsana New"/>
      <family val="1"/>
    </font>
    <font>
      <sz val="14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8"/>
      <color indexed="12"/>
      <name val="Angsana New"/>
      <family val="1"/>
    </font>
    <font>
      <b/>
      <sz val="18"/>
      <color indexed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dotted"/>
      <bottom style="dotted"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dotted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ashed"/>
    </border>
    <border>
      <left/>
      <right style="thin"/>
      <top style="thin"/>
      <bottom style="dashed"/>
    </border>
    <border>
      <left/>
      <right style="thin"/>
      <top style="dotted"/>
      <bottom style="dotted"/>
    </border>
    <border>
      <left/>
      <right style="thin"/>
      <top style="dotted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tted"/>
      <bottom style="dashed"/>
    </border>
    <border>
      <left style="thin"/>
      <right style="thin"/>
      <top style="medium"/>
      <bottom style="medium"/>
    </border>
    <border>
      <left style="thin"/>
      <right style="thin"/>
      <top style="medium"/>
      <bottom style="dashed"/>
    </border>
    <border>
      <left style="thin"/>
      <right/>
      <top style="medium"/>
      <bottom style="dashed"/>
    </border>
    <border>
      <left style="thin"/>
      <right style="thin"/>
      <top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thin"/>
      <right/>
      <top/>
      <bottom style="dashed"/>
    </border>
    <border>
      <left style="thin"/>
      <right style="thin"/>
      <top style="dashed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>
        <color indexed="63"/>
      </left>
      <right style="thin"/>
      <top/>
      <bottom style="dashed"/>
    </border>
    <border>
      <left style="thin"/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ashed"/>
      <bottom style="thin"/>
    </border>
    <border>
      <left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43" fontId="3" fillId="0" borderId="0" xfId="38" applyFont="1" applyAlignment="1">
      <alignment/>
    </xf>
    <xf numFmtId="43" fontId="3" fillId="0" borderId="0" xfId="38" applyFont="1" applyAlignment="1">
      <alignment horizontal="center"/>
    </xf>
    <xf numFmtId="200" fontId="1" fillId="0" borderId="13" xfId="38" applyNumberFormat="1" applyFont="1" applyBorder="1" applyAlignment="1">
      <alignment/>
    </xf>
    <xf numFmtId="200" fontId="1" fillId="0" borderId="10" xfId="38" applyNumberFormat="1" applyFont="1" applyBorder="1" applyAlignment="1">
      <alignment/>
    </xf>
    <xf numFmtId="200" fontId="2" fillId="0" borderId="0" xfId="38" applyNumberFormat="1" applyFont="1" applyBorder="1" applyAlignment="1">
      <alignment/>
    </xf>
    <xf numFmtId="200" fontId="1" fillId="0" borderId="0" xfId="38" applyNumberFormat="1" applyFont="1" applyAlignment="1">
      <alignment/>
    </xf>
    <xf numFmtId="200" fontId="1" fillId="0" borderId="11" xfId="38" applyNumberFormat="1" applyFont="1" applyBorder="1" applyAlignment="1">
      <alignment/>
    </xf>
    <xf numFmtId="200" fontId="2" fillId="0" borderId="16" xfId="38" applyNumberFormat="1" applyFont="1" applyBorder="1" applyAlignment="1">
      <alignment/>
    </xf>
    <xf numFmtId="200" fontId="1" fillId="0" borderId="10" xfId="38" applyNumberFormat="1" applyFont="1" applyBorder="1" applyAlignment="1">
      <alignment horizontal="center"/>
    </xf>
    <xf numFmtId="200" fontId="1" fillId="0" borderId="13" xfId="38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3" fontId="1" fillId="0" borderId="0" xfId="38" applyFont="1" applyAlignment="1">
      <alignment/>
    </xf>
    <xf numFmtId="49" fontId="1" fillId="0" borderId="10" xfId="0" applyNumberFormat="1" applyFont="1" applyBorder="1" applyAlignment="1">
      <alignment horizontal="center"/>
    </xf>
    <xf numFmtId="43" fontId="3" fillId="0" borderId="0" xfId="38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3" fillId="0" borderId="19" xfId="38" applyFont="1" applyBorder="1" applyAlignment="1">
      <alignment/>
    </xf>
    <xf numFmtId="0" fontId="3" fillId="0" borderId="0" xfId="0" applyFont="1" applyAlignment="1">
      <alignment/>
    </xf>
    <xf numFmtId="43" fontId="3" fillId="0" borderId="19" xfId="38" applyFont="1" applyBorder="1" applyAlignment="1">
      <alignment horizontal="center"/>
    </xf>
    <xf numFmtId="200" fontId="1" fillId="0" borderId="10" xfId="0" applyNumberFormat="1" applyFont="1" applyBorder="1" applyAlignment="1">
      <alignment/>
    </xf>
    <xf numFmtId="0" fontId="2" fillId="0" borderId="20" xfId="0" applyFont="1" applyBorder="1" applyAlignment="1">
      <alignment/>
    </xf>
    <xf numFmtId="43" fontId="3" fillId="0" borderId="0" xfId="38" applyFont="1" applyBorder="1" applyAlignment="1">
      <alignment horizontal="center"/>
    </xf>
    <xf numFmtId="43" fontId="3" fillId="0" borderId="19" xfId="0" applyNumberFormat="1" applyFont="1" applyBorder="1" applyAlignment="1">
      <alignment/>
    </xf>
    <xf numFmtId="43" fontId="1" fillId="0" borderId="19" xfId="38" applyFont="1" applyBorder="1" applyAlignment="1">
      <alignment/>
    </xf>
    <xf numFmtId="43" fontId="3" fillId="0" borderId="0" xfId="38" applyFont="1" applyAlignment="1">
      <alignment/>
    </xf>
    <xf numFmtId="43" fontId="1" fillId="0" borderId="0" xfId="38" applyFont="1" applyBorder="1" applyAlignment="1">
      <alignment/>
    </xf>
    <xf numFmtId="43" fontId="3" fillId="0" borderId="0" xfId="38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3" fontId="4" fillId="0" borderId="19" xfId="38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3" fillId="0" borderId="23" xfId="0" applyFont="1" applyBorder="1" applyAlignment="1" quotePrefix="1">
      <alignment horizontal="center"/>
    </xf>
    <xf numFmtId="0" fontId="3" fillId="0" borderId="24" xfId="0" applyFont="1" applyBorder="1" applyAlignment="1">
      <alignment/>
    </xf>
    <xf numFmtId="0" fontId="3" fillId="0" borderId="24" xfId="0" applyFont="1" applyBorder="1" applyAlignment="1" quotePrefix="1">
      <alignment horizontal="center"/>
    </xf>
    <xf numFmtId="0" fontId="4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28" xfId="0" applyFont="1" applyFill="1" applyBorder="1" applyAlignment="1">
      <alignment/>
    </xf>
    <xf numFmtId="49" fontId="3" fillId="0" borderId="28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right"/>
    </xf>
    <xf numFmtId="43" fontId="3" fillId="0" borderId="24" xfId="38" applyFont="1" applyFill="1" applyBorder="1" applyAlignment="1">
      <alignment horizontal="left"/>
    </xf>
    <xf numFmtId="43" fontId="3" fillId="0" borderId="24" xfId="38" applyFont="1" applyFill="1" applyBorder="1" applyAlignment="1">
      <alignment horizontal="right"/>
    </xf>
    <xf numFmtId="49" fontId="3" fillId="0" borderId="29" xfId="0" applyNumberFormat="1" applyFont="1" applyFill="1" applyBorder="1" applyAlignment="1">
      <alignment horizontal="center"/>
    </xf>
    <xf numFmtId="4" fontId="3" fillId="0" borderId="29" xfId="0" applyNumberFormat="1" applyFont="1" applyFill="1" applyBorder="1" applyAlignment="1">
      <alignment horizontal="right"/>
    </xf>
    <xf numFmtId="43" fontId="3" fillId="0" borderId="30" xfId="38" applyFont="1" applyFill="1" applyBorder="1" applyAlignment="1">
      <alignment horizontal="right"/>
    </xf>
    <xf numFmtId="0" fontId="4" fillId="0" borderId="31" xfId="0" applyFont="1" applyFill="1" applyBorder="1" applyAlignment="1">
      <alignment horizontal="right"/>
    </xf>
    <xf numFmtId="49" fontId="3" fillId="0" borderId="32" xfId="0" applyNumberFormat="1" applyFont="1" applyFill="1" applyBorder="1" applyAlignment="1">
      <alignment/>
    </xf>
    <xf numFmtId="4" fontId="4" fillId="0" borderId="32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" fontId="3" fillId="0" borderId="33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49" fontId="3" fillId="0" borderId="24" xfId="0" applyNumberFormat="1" applyFont="1" applyFill="1" applyBorder="1" applyAlignment="1">
      <alignment horizontal="center"/>
    </xf>
    <xf numFmtId="43" fontId="3" fillId="0" borderId="24" xfId="38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43" fontId="3" fillId="0" borderId="28" xfId="38" applyFont="1" applyFill="1" applyBorder="1" applyAlignment="1">
      <alignment horizontal="right"/>
    </xf>
    <xf numFmtId="0" fontId="7" fillId="0" borderId="2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4" fillId="0" borderId="34" xfId="0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/>
    </xf>
    <xf numFmtId="43" fontId="3" fillId="0" borderId="30" xfId="38" applyFont="1" applyFill="1" applyBorder="1" applyAlignment="1">
      <alignment horizontal="center"/>
    </xf>
    <xf numFmtId="0" fontId="4" fillId="0" borderId="35" xfId="0" applyFont="1" applyFill="1" applyBorder="1" applyAlignment="1">
      <alignment horizontal="right"/>
    </xf>
    <xf numFmtId="49" fontId="3" fillId="0" borderId="36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0" fontId="8" fillId="0" borderId="39" xfId="0" applyFont="1" applyFill="1" applyBorder="1" applyAlignment="1">
      <alignment/>
    </xf>
    <xf numFmtId="49" fontId="4" fillId="0" borderId="39" xfId="0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 horizontal="right"/>
    </xf>
    <xf numFmtId="4" fontId="3" fillId="0" borderId="40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49" fontId="3" fillId="0" borderId="23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right"/>
    </xf>
    <xf numFmtId="49" fontId="3" fillId="0" borderId="41" xfId="0" applyNumberFormat="1" applyFont="1" applyFill="1" applyBorder="1" applyAlignment="1">
      <alignment horizontal="center"/>
    </xf>
    <xf numFmtId="4" fontId="3" fillId="0" borderId="41" xfId="0" applyNumberFormat="1" applyFont="1" applyFill="1" applyBorder="1" applyAlignment="1">
      <alignment horizontal="right"/>
    </xf>
    <xf numFmtId="49" fontId="3" fillId="0" borderId="42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 horizontal="right"/>
    </xf>
    <xf numFmtId="4" fontId="3" fillId="0" borderId="42" xfId="0" applyNumberFormat="1" applyFont="1" applyFill="1" applyBorder="1" applyAlignment="1">
      <alignment horizontal="right"/>
    </xf>
    <xf numFmtId="49" fontId="4" fillId="0" borderId="36" xfId="0" applyNumberFormat="1" applyFont="1" applyFill="1" applyBorder="1" applyAlignment="1">
      <alignment/>
    </xf>
    <xf numFmtId="4" fontId="4" fillId="0" borderId="43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/>
    </xf>
    <xf numFmtId="43" fontId="3" fillId="0" borderId="41" xfId="38" applyFont="1" applyFill="1" applyBorder="1" applyAlignment="1">
      <alignment horizontal="right"/>
    </xf>
    <xf numFmtId="0" fontId="3" fillId="0" borderId="45" xfId="0" applyFont="1" applyFill="1" applyBorder="1" applyAlignment="1">
      <alignment/>
    </xf>
    <xf numFmtId="43" fontId="3" fillId="0" borderId="41" xfId="38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43" fontId="3" fillId="0" borderId="45" xfId="38" applyFont="1" applyFill="1" applyBorder="1" applyAlignment="1">
      <alignment horizontal="right"/>
    </xf>
    <xf numFmtId="0" fontId="3" fillId="0" borderId="36" xfId="0" applyFont="1" applyFill="1" applyBorder="1" applyAlignment="1">
      <alignment/>
    </xf>
    <xf numFmtId="4" fontId="4" fillId="0" borderId="46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 horizontal="left"/>
    </xf>
    <xf numFmtId="0" fontId="3" fillId="0" borderId="47" xfId="0" applyFont="1" applyFill="1" applyBorder="1" applyAlignment="1">
      <alignment/>
    </xf>
    <xf numFmtId="4" fontId="4" fillId="0" borderId="48" xfId="0" applyNumberFormat="1" applyFont="1" applyFill="1" applyBorder="1" applyAlignment="1">
      <alignment/>
    </xf>
    <xf numFmtId="4" fontId="4" fillId="0" borderId="47" xfId="0" applyNumberFormat="1" applyFont="1" applyFill="1" applyBorder="1" applyAlignment="1">
      <alignment/>
    </xf>
    <xf numFmtId="0" fontId="8" fillId="0" borderId="49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center"/>
    </xf>
    <xf numFmtId="4" fontId="4" fillId="0" borderId="51" xfId="0" applyNumberFormat="1" applyFont="1" applyFill="1" applyBorder="1" applyAlignment="1">
      <alignment horizontal="right"/>
    </xf>
    <xf numFmtId="4" fontId="4" fillId="0" borderId="50" xfId="0" applyNumberFormat="1" applyFont="1" applyFill="1" applyBorder="1" applyAlignment="1">
      <alignment horizontal="right"/>
    </xf>
    <xf numFmtId="0" fontId="7" fillId="0" borderId="50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center"/>
    </xf>
    <xf numFmtId="4" fontId="3" fillId="0" borderId="51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right"/>
    </xf>
    <xf numFmtId="4" fontId="3" fillId="0" borderId="52" xfId="0" applyNumberFormat="1" applyFont="1" applyFill="1" applyBorder="1" applyAlignment="1">
      <alignment horizontal="right"/>
    </xf>
    <xf numFmtId="4" fontId="3" fillId="0" borderId="49" xfId="0" applyNumberFormat="1" applyFont="1" applyFill="1" applyBorder="1" applyAlignment="1">
      <alignment horizontal="right"/>
    </xf>
    <xf numFmtId="0" fontId="8" fillId="0" borderId="50" xfId="0" applyFont="1" applyFill="1" applyBorder="1" applyAlignment="1">
      <alignment horizontal="left"/>
    </xf>
    <xf numFmtId="4" fontId="3" fillId="0" borderId="50" xfId="0" applyNumberFormat="1" applyFont="1" applyFill="1" applyBorder="1" applyAlignment="1">
      <alignment horizontal="right"/>
    </xf>
    <xf numFmtId="0" fontId="3" fillId="0" borderId="50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right"/>
    </xf>
    <xf numFmtId="49" fontId="3" fillId="0" borderId="50" xfId="0" applyNumberFormat="1" applyFont="1" applyFill="1" applyBorder="1" applyAlignment="1">
      <alignment horizontal="left"/>
    </xf>
    <xf numFmtId="0" fontId="3" fillId="0" borderId="53" xfId="0" applyFont="1" applyFill="1" applyBorder="1" applyAlignment="1">
      <alignment horizontal="right"/>
    </xf>
    <xf numFmtId="49" fontId="4" fillId="0" borderId="54" xfId="0" applyNumberFormat="1" applyFont="1" applyFill="1" applyBorder="1" applyAlignment="1">
      <alignment horizontal="right"/>
    </xf>
    <xf numFmtId="49" fontId="8" fillId="0" borderId="49" xfId="0" applyNumberFormat="1" applyFont="1" applyFill="1" applyBorder="1" applyAlignment="1">
      <alignment horizontal="left"/>
    </xf>
    <xf numFmtId="49" fontId="3" fillId="0" borderId="53" xfId="0" applyNumberFormat="1" applyFont="1" applyFill="1" applyBorder="1" applyAlignment="1">
      <alignment horizontal="left"/>
    </xf>
    <xf numFmtId="0" fontId="4" fillId="0" borderId="55" xfId="0" applyFont="1" applyFill="1" applyBorder="1" applyAlignment="1">
      <alignment horizontal="right"/>
    </xf>
    <xf numFmtId="0" fontId="4" fillId="33" borderId="32" xfId="0" applyFont="1" applyFill="1" applyBorder="1" applyAlignment="1">
      <alignment horizontal="right"/>
    </xf>
    <xf numFmtId="0" fontId="3" fillId="33" borderId="36" xfId="0" applyFont="1" applyFill="1" applyBorder="1" applyAlignment="1">
      <alignment horizontal="right"/>
    </xf>
    <xf numFmtId="4" fontId="4" fillId="33" borderId="46" xfId="0" applyNumberFormat="1" applyFont="1" applyFill="1" applyBorder="1" applyAlignment="1">
      <alignment horizontal="right"/>
    </xf>
    <xf numFmtId="4" fontId="4" fillId="33" borderId="38" xfId="0" applyNumberFormat="1" applyFont="1" applyFill="1" applyBorder="1" applyAlignment="1">
      <alignment horizontal="right"/>
    </xf>
    <xf numFmtId="4" fontId="3" fillId="0" borderId="56" xfId="0" applyNumberFormat="1" applyFont="1" applyFill="1" applyBorder="1" applyAlignment="1">
      <alignment horizontal="right"/>
    </xf>
    <xf numFmtId="4" fontId="4" fillId="0" borderId="53" xfId="0" applyNumberFormat="1" applyFont="1" applyFill="1" applyBorder="1" applyAlignment="1">
      <alignment horizontal="right"/>
    </xf>
    <xf numFmtId="4" fontId="4" fillId="0" borderId="49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57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11" xfId="0" applyFont="1" applyBorder="1" applyAlignment="1" quotePrefix="1">
      <alignment horizontal="center"/>
    </xf>
    <xf numFmtId="43" fontId="3" fillId="0" borderId="0" xfId="38" applyFont="1" applyAlignment="1">
      <alignment horizontal="center"/>
    </xf>
    <xf numFmtId="43" fontId="4" fillId="0" borderId="0" xfId="38" applyFont="1" applyBorder="1" applyAlignment="1">
      <alignment/>
    </xf>
    <xf numFmtId="43" fontId="2" fillId="0" borderId="19" xfId="38" applyFont="1" applyBorder="1" applyAlignment="1">
      <alignment/>
    </xf>
    <xf numFmtId="43" fontId="3" fillId="0" borderId="58" xfId="38" applyFont="1" applyBorder="1" applyAlignment="1">
      <alignment/>
    </xf>
    <xf numFmtId="43" fontId="3" fillId="0" borderId="23" xfId="38" applyFont="1" applyBorder="1" applyAlignment="1">
      <alignment/>
    </xf>
    <xf numFmtId="43" fontId="3" fillId="0" borderId="59" xfId="38" applyFont="1" applyBorder="1" applyAlignment="1">
      <alignment/>
    </xf>
    <xf numFmtId="43" fontId="3" fillId="0" borderId="24" xfId="38" applyFont="1" applyBorder="1" applyAlignment="1">
      <alignment/>
    </xf>
    <xf numFmtId="43" fontId="3" fillId="0" borderId="59" xfId="38" applyFont="1" applyBorder="1" applyAlignment="1">
      <alignment horizontal="center"/>
    </xf>
    <xf numFmtId="43" fontId="3" fillId="0" borderId="60" xfId="38" applyFont="1" applyBorder="1" applyAlignment="1">
      <alignment/>
    </xf>
    <xf numFmtId="43" fontId="4" fillId="0" borderId="61" xfId="38" applyFont="1" applyBorder="1" applyAlignment="1">
      <alignment/>
    </xf>
    <xf numFmtId="43" fontId="4" fillId="0" borderId="16" xfId="38" applyFont="1" applyBorder="1" applyAlignment="1">
      <alignment/>
    </xf>
    <xf numFmtId="43" fontId="3" fillId="34" borderId="24" xfId="38" applyFont="1" applyFill="1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00" fontId="1" fillId="0" borderId="11" xfId="38" applyNumberFormat="1" applyFont="1" applyBorder="1" applyAlignment="1">
      <alignment horizontal="center"/>
    </xf>
    <xf numFmtId="43" fontId="2" fillId="0" borderId="10" xfId="38" applyFont="1" applyBorder="1" applyAlignment="1">
      <alignment/>
    </xf>
    <xf numFmtId="0" fontId="2" fillId="0" borderId="59" xfId="0" applyFont="1" applyBorder="1" applyAlignment="1">
      <alignment/>
    </xf>
    <xf numFmtId="0" fontId="2" fillId="0" borderId="24" xfId="0" applyFont="1" applyBorder="1" applyAlignment="1" quotePrefix="1">
      <alignment horizontal="center"/>
    </xf>
    <xf numFmtId="200" fontId="1" fillId="0" borderId="24" xfId="38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3" fontId="1" fillId="0" borderId="24" xfId="38" applyFont="1" applyBorder="1" applyAlignment="1">
      <alignment horizontal="center"/>
    </xf>
    <xf numFmtId="43" fontId="1" fillId="0" borderId="24" xfId="38" applyFont="1" applyBorder="1" applyAlignment="1">
      <alignment/>
    </xf>
    <xf numFmtId="43" fontId="2" fillId="0" borderId="25" xfId="38" applyFont="1" applyBorder="1" applyAlignment="1">
      <alignment/>
    </xf>
    <xf numFmtId="43" fontId="1" fillId="0" borderId="25" xfId="38" applyFont="1" applyBorder="1" applyAlignment="1">
      <alignment/>
    </xf>
    <xf numFmtId="43" fontId="1" fillId="0" borderId="21" xfId="38" applyFont="1" applyBorder="1" applyAlignment="1">
      <alignment/>
    </xf>
    <xf numFmtId="43" fontId="1" fillId="0" borderId="10" xfId="38" applyFont="1" applyBorder="1" applyAlignment="1">
      <alignment/>
    </xf>
    <xf numFmtId="43" fontId="2" fillId="0" borderId="16" xfId="38" applyFont="1" applyBorder="1" applyAlignment="1">
      <alignment/>
    </xf>
    <xf numFmtId="43" fontId="1" fillId="0" borderId="10" xfId="38" applyFont="1" applyBorder="1" applyAlignment="1">
      <alignment horizontal="center"/>
    </xf>
    <xf numFmtId="43" fontId="1" fillId="0" borderId="11" xfId="38" applyFont="1" applyBorder="1" applyAlignment="1">
      <alignment horizontal="center"/>
    </xf>
    <xf numFmtId="43" fontId="1" fillId="0" borderId="16" xfId="38" applyFont="1" applyBorder="1" applyAlignment="1">
      <alignment horizontal="center"/>
    </xf>
    <xf numFmtId="43" fontId="3" fillId="0" borderId="10" xfId="38" applyFont="1" applyBorder="1" applyAlignment="1">
      <alignment horizontal="center"/>
    </xf>
    <xf numFmtId="49" fontId="1" fillId="0" borderId="10" xfId="38" applyNumberFormat="1" applyFont="1" applyBorder="1" applyAlignment="1">
      <alignment horizontal="right"/>
    </xf>
    <xf numFmtId="43" fontId="2" fillId="0" borderId="21" xfId="38" applyFont="1" applyBorder="1" applyAlignment="1">
      <alignment/>
    </xf>
    <xf numFmtId="43" fontId="1" fillId="0" borderId="28" xfId="38" applyFont="1" applyBorder="1" applyAlignment="1">
      <alignment/>
    </xf>
    <xf numFmtId="43" fontId="1" fillId="0" borderId="28" xfId="38" applyFont="1" applyBorder="1" applyAlignment="1">
      <alignment horizontal="center"/>
    </xf>
    <xf numFmtId="43" fontId="2" fillId="0" borderId="62" xfId="38" applyFont="1" applyBorder="1" applyAlignment="1">
      <alignment/>
    </xf>
    <xf numFmtId="43" fontId="1" fillId="0" borderId="10" xfId="38" applyFont="1" applyBorder="1" applyAlignment="1">
      <alignment horizontal="right"/>
    </xf>
    <xf numFmtId="43" fontId="1" fillId="0" borderId="23" xfId="38" applyFont="1" applyBorder="1" applyAlignment="1">
      <alignment horizontal="center"/>
    </xf>
    <xf numFmtId="0" fontId="48" fillId="0" borderId="0" xfId="0" applyFont="1" applyBorder="1" applyAlignment="1">
      <alignment/>
    </xf>
    <xf numFmtId="43" fontId="4" fillId="0" borderId="0" xfId="38" applyFont="1" applyBorder="1" applyAlignment="1">
      <alignment horizontal="center"/>
    </xf>
    <xf numFmtId="43" fontId="2" fillId="0" borderId="0" xfId="38" applyFont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9" fontId="3" fillId="0" borderId="63" xfId="0" applyNumberFormat="1" applyFont="1" applyFill="1" applyBorder="1" applyAlignment="1">
      <alignment horizontal="left"/>
    </xf>
    <xf numFmtId="0" fontId="3" fillId="0" borderId="63" xfId="0" applyFont="1" applyFill="1" applyBorder="1" applyAlignment="1">
      <alignment horizontal="right"/>
    </xf>
    <xf numFmtId="4" fontId="4" fillId="0" borderId="63" xfId="0" applyNumberFormat="1" applyFont="1" applyFill="1" applyBorder="1" applyAlignment="1">
      <alignment horizontal="right"/>
    </xf>
    <xf numFmtId="43" fontId="3" fillId="0" borderId="64" xfId="38" applyFont="1" applyFill="1" applyBorder="1" applyAlignment="1">
      <alignment horizontal="right"/>
    </xf>
    <xf numFmtId="0" fontId="4" fillId="0" borderId="65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" fontId="4" fillId="0" borderId="66" xfId="0" applyNumberFormat="1" applyFont="1" applyFill="1" applyBorder="1" applyAlignment="1">
      <alignment horizontal="right"/>
    </xf>
    <xf numFmtId="0" fontId="4" fillId="35" borderId="21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6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43" fontId="3" fillId="34" borderId="59" xfId="38" applyFont="1" applyFill="1" applyBorder="1" applyAlignment="1">
      <alignment/>
    </xf>
    <xf numFmtId="43" fontId="3" fillId="34" borderId="59" xfId="38" applyFont="1" applyFill="1" applyBorder="1" applyAlignment="1">
      <alignment horizontal="center"/>
    </xf>
    <xf numFmtId="43" fontId="3" fillId="0" borderId="0" xfId="0" applyNumberFormat="1" applyFont="1" applyAlignment="1">
      <alignment/>
    </xf>
    <xf numFmtId="43" fontId="1" fillId="0" borderId="24" xfId="38" applyNumberFormat="1" applyFont="1" applyBorder="1" applyAlignment="1">
      <alignment horizontal="center"/>
    </xf>
    <xf numFmtId="43" fontId="3" fillId="34" borderId="25" xfId="38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4" fontId="12" fillId="0" borderId="70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2</xdr:col>
      <xdr:colOff>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019175" y="8229600"/>
          <a:ext cx="10763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5</xdr:col>
      <xdr:colOff>9525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705475" y="8229600"/>
          <a:ext cx="11525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266700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038850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5247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37">
      <selection activeCell="C7" sqref="C7"/>
    </sheetView>
  </sheetViews>
  <sheetFormatPr defaultColWidth="9.140625" defaultRowHeight="21.75"/>
  <cols>
    <col min="1" max="1" width="50.140625" style="7" customWidth="1"/>
    <col min="2" max="2" width="15.00390625" style="7" customWidth="1"/>
    <col min="3" max="4" width="20.8515625" style="7" customWidth="1"/>
    <col min="5" max="8" width="9.140625" style="7" customWidth="1"/>
    <col min="9" max="9" width="17.421875" style="7" customWidth="1"/>
    <col min="10" max="16384" width="9.140625" style="7" customWidth="1"/>
  </cols>
  <sheetData>
    <row r="1" spans="1:5" ht="21" customHeight="1">
      <c r="A1" s="230" t="s">
        <v>100</v>
      </c>
      <c r="B1" s="230"/>
      <c r="C1" s="230"/>
      <c r="D1" s="230"/>
      <c r="E1" s="230"/>
    </row>
    <row r="2" spans="1:5" ht="21" customHeight="1">
      <c r="A2" s="230" t="s">
        <v>49</v>
      </c>
      <c r="B2" s="230"/>
      <c r="C2" s="230"/>
      <c r="D2" s="230"/>
      <c r="E2" s="230"/>
    </row>
    <row r="3" spans="1:5" ht="21" customHeight="1">
      <c r="A3" s="230" t="s">
        <v>258</v>
      </c>
      <c r="B3" s="230"/>
      <c r="C3" s="230"/>
      <c r="D3" s="230"/>
      <c r="E3" s="230"/>
    </row>
    <row r="4" spans="1:4" ht="23.25" customHeight="1">
      <c r="A4" s="53" t="s">
        <v>5</v>
      </c>
      <c r="B4" s="53" t="s">
        <v>8</v>
      </c>
      <c r="C4" s="54" t="s">
        <v>6</v>
      </c>
      <c r="D4" s="53" t="s">
        <v>7</v>
      </c>
    </row>
    <row r="5" spans="1:9" ht="18.75" customHeight="1">
      <c r="A5" s="55" t="s">
        <v>54</v>
      </c>
      <c r="B5" s="56"/>
      <c r="C5" s="170"/>
      <c r="D5" s="171"/>
      <c r="I5" s="225">
        <v>2360.61</v>
      </c>
    </row>
    <row r="6" spans="1:9" ht="21.75" customHeight="1">
      <c r="A6" s="57" t="s">
        <v>115</v>
      </c>
      <c r="B6" s="58" t="s">
        <v>51</v>
      </c>
      <c r="C6" s="225">
        <v>2360.61</v>
      </c>
      <c r="D6" s="173"/>
      <c r="I6" s="225">
        <v>4188437.39</v>
      </c>
    </row>
    <row r="7" spans="1:9" ht="21.75" customHeight="1">
      <c r="A7" s="57" t="s">
        <v>116</v>
      </c>
      <c r="B7" s="58" t="s">
        <v>51</v>
      </c>
      <c r="C7" s="225">
        <v>4188437.39</v>
      </c>
      <c r="D7" s="173"/>
      <c r="I7" s="225">
        <v>119.84</v>
      </c>
    </row>
    <row r="8" spans="1:9" ht="21.75" customHeight="1">
      <c r="A8" s="57" t="s">
        <v>117</v>
      </c>
      <c r="B8" s="58" t="s">
        <v>51</v>
      </c>
      <c r="C8" s="225">
        <v>119.84</v>
      </c>
      <c r="D8" s="173"/>
      <c r="I8" s="225">
        <v>4629444.41</v>
      </c>
    </row>
    <row r="9" spans="1:9" ht="21.75" customHeight="1">
      <c r="A9" s="59" t="s">
        <v>55</v>
      </c>
      <c r="B9" s="58"/>
      <c r="C9" s="225"/>
      <c r="D9" s="173"/>
      <c r="I9" s="225">
        <v>5710222.76</v>
      </c>
    </row>
    <row r="10" spans="1:9" ht="21.75" customHeight="1">
      <c r="A10" s="57" t="s">
        <v>118</v>
      </c>
      <c r="B10" s="58" t="s">
        <v>52</v>
      </c>
      <c r="C10" s="225">
        <v>4629444.41</v>
      </c>
      <c r="D10" s="173"/>
      <c r="I10" s="225">
        <v>104911.31</v>
      </c>
    </row>
    <row r="11" spans="1:9" ht="21.75" customHeight="1">
      <c r="A11" s="57" t="s">
        <v>119</v>
      </c>
      <c r="B11" s="58" t="s">
        <v>52</v>
      </c>
      <c r="C11" s="225">
        <v>5710222.76</v>
      </c>
      <c r="D11" s="173"/>
      <c r="I11" s="225">
        <f>SUM(I5:I10)</f>
        <v>14635496.32</v>
      </c>
    </row>
    <row r="12" spans="1:9" ht="21.75" customHeight="1">
      <c r="A12" s="57" t="s">
        <v>210</v>
      </c>
      <c r="B12" s="58" t="s">
        <v>52</v>
      </c>
      <c r="C12" s="225">
        <v>104911.31</v>
      </c>
      <c r="D12" s="173"/>
      <c r="I12" s="227"/>
    </row>
    <row r="13" spans="1:4" ht="21.75" customHeight="1">
      <c r="A13" s="57" t="s">
        <v>101</v>
      </c>
      <c r="B13" s="58">
        <v>701</v>
      </c>
      <c r="C13" s="225">
        <v>4394813.2</v>
      </c>
      <c r="D13" s="173"/>
    </row>
    <row r="14" spans="1:4" ht="21.75" customHeight="1">
      <c r="A14" s="57" t="s">
        <v>108</v>
      </c>
      <c r="B14" s="58">
        <v>702</v>
      </c>
      <c r="C14" s="225">
        <v>5000</v>
      </c>
      <c r="D14" s="173"/>
    </row>
    <row r="15" spans="1:4" ht="21.75" customHeight="1">
      <c r="A15" s="57" t="s">
        <v>103</v>
      </c>
      <c r="B15" s="58">
        <v>703</v>
      </c>
      <c r="C15" s="225">
        <v>19481442</v>
      </c>
      <c r="D15" s="173"/>
    </row>
    <row r="16" spans="1:4" ht="21.75" customHeight="1">
      <c r="A16" s="57" t="s">
        <v>211</v>
      </c>
      <c r="B16" s="58"/>
      <c r="C16" s="225">
        <v>228000</v>
      </c>
      <c r="D16" s="173"/>
    </row>
    <row r="17" spans="1:4" ht="21.75" customHeight="1">
      <c r="A17" s="57" t="s">
        <v>214</v>
      </c>
      <c r="B17" s="58"/>
      <c r="C17" s="225">
        <v>0</v>
      </c>
      <c r="D17" s="173"/>
    </row>
    <row r="18" spans="1:4" ht="18" customHeight="1">
      <c r="A18" s="59" t="s">
        <v>56</v>
      </c>
      <c r="B18" s="60"/>
      <c r="C18" s="225"/>
      <c r="D18" s="173"/>
    </row>
    <row r="19" spans="1:4" ht="21.75" customHeight="1">
      <c r="A19" s="57" t="s">
        <v>85</v>
      </c>
      <c r="B19" s="61" t="s">
        <v>82</v>
      </c>
      <c r="C19" s="225">
        <v>6353.46</v>
      </c>
      <c r="D19" s="173"/>
    </row>
    <row r="20" spans="1:4" ht="21.75" customHeight="1">
      <c r="A20" s="57" t="s">
        <v>81</v>
      </c>
      <c r="B20" s="61" t="s">
        <v>53</v>
      </c>
      <c r="C20" s="226">
        <v>4100</v>
      </c>
      <c r="D20" s="173"/>
    </row>
    <row r="21" spans="1:4" ht="21.75" customHeight="1">
      <c r="A21" s="57" t="s">
        <v>105</v>
      </c>
      <c r="B21" s="61" t="s">
        <v>106</v>
      </c>
      <c r="C21" s="226">
        <v>43310</v>
      </c>
      <c r="D21" s="173"/>
    </row>
    <row r="22" spans="1:4" ht="21.75" customHeight="1">
      <c r="A22" s="57" t="s">
        <v>57</v>
      </c>
      <c r="B22" s="61" t="s">
        <v>47</v>
      </c>
      <c r="C22" s="226">
        <v>800978.75</v>
      </c>
      <c r="D22" s="173"/>
    </row>
    <row r="23" spans="1:4" ht="21.75" customHeight="1">
      <c r="A23" s="57" t="s">
        <v>110</v>
      </c>
      <c r="B23" s="60">
        <v>6000</v>
      </c>
      <c r="C23" s="226">
        <v>3631</v>
      </c>
      <c r="D23" s="173"/>
    </row>
    <row r="24" spans="1:4" ht="21.75" customHeight="1">
      <c r="A24" s="57" t="s">
        <v>109</v>
      </c>
      <c r="B24" s="60">
        <v>100</v>
      </c>
      <c r="C24" s="226">
        <v>2519019</v>
      </c>
      <c r="D24" s="173"/>
    </row>
    <row r="25" spans="1:4" ht="21.75" customHeight="1">
      <c r="A25" s="57" t="s">
        <v>111</v>
      </c>
      <c r="B25" s="60">
        <v>101</v>
      </c>
      <c r="C25" s="226">
        <v>79620</v>
      </c>
      <c r="D25" s="173"/>
    </row>
    <row r="26" spans="1:4" ht="21.75" customHeight="1">
      <c r="A26" s="57" t="s">
        <v>112</v>
      </c>
      <c r="B26" s="60">
        <v>102</v>
      </c>
      <c r="C26" s="226">
        <v>656160</v>
      </c>
      <c r="D26" s="173"/>
    </row>
    <row r="27" spans="1:4" ht="21.75" customHeight="1">
      <c r="A27" s="57" t="s">
        <v>58</v>
      </c>
      <c r="B27" s="60">
        <v>200</v>
      </c>
      <c r="C27" s="226">
        <v>59200</v>
      </c>
      <c r="D27" s="173"/>
    </row>
    <row r="28" spans="1:4" ht="21.75" customHeight="1">
      <c r="A28" s="57" t="s">
        <v>113</v>
      </c>
      <c r="B28" s="60" t="s">
        <v>114</v>
      </c>
      <c r="C28" s="226">
        <v>7000</v>
      </c>
      <c r="D28" s="173"/>
    </row>
    <row r="29" spans="1:4" ht="21.75" customHeight="1">
      <c r="A29" s="57" t="s">
        <v>59</v>
      </c>
      <c r="B29" s="60">
        <v>250</v>
      </c>
      <c r="C29" s="226">
        <v>869832.1</v>
      </c>
      <c r="D29" s="173"/>
    </row>
    <row r="30" spans="1:4" ht="21.75" customHeight="1">
      <c r="A30" s="57" t="s">
        <v>60</v>
      </c>
      <c r="B30" s="60">
        <v>270</v>
      </c>
      <c r="C30" s="226">
        <v>157570.9</v>
      </c>
      <c r="D30" s="173"/>
    </row>
    <row r="31" spans="1:4" ht="21.75" customHeight="1">
      <c r="A31" s="57" t="s">
        <v>36</v>
      </c>
      <c r="B31" s="60">
        <v>6270</v>
      </c>
      <c r="C31" s="226">
        <v>0</v>
      </c>
      <c r="D31" s="173"/>
    </row>
    <row r="32" spans="1:4" ht="21.75" customHeight="1">
      <c r="A32" s="57" t="s">
        <v>37</v>
      </c>
      <c r="B32" s="60">
        <v>300</v>
      </c>
      <c r="C32" s="226">
        <v>106586.16</v>
      </c>
      <c r="D32" s="173"/>
    </row>
    <row r="33" spans="1:4" ht="21.75" customHeight="1">
      <c r="A33" s="57" t="s">
        <v>38</v>
      </c>
      <c r="B33" s="60">
        <v>400</v>
      </c>
      <c r="C33" s="226">
        <v>0</v>
      </c>
      <c r="D33" s="173"/>
    </row>
    <row r="34" spans="1:4" ht="21.75" customHeight="1">
      <c r="A34" s="57" t="s">
        <v>61</v>
      </c>
      <c r="B34" s="60">
        <v>450</v>
      </c>
      <c r="C34" s="226">
        <v>53639.81</v>
      </c>
      <c r="D34" s="173"/>
    </row>
    <row r="35" spans="1:4" ht="21.75" customHeight="1">
      <c r="A35" s="57" t="s">
        <v>62</v>
      </c>
      <c r="B35" s="60">
        <v>500</v>
      </c>
      <c r="C35" s="226">
        <v>0</v>
      </c>
      <c r="D35" s="173"/>
    </row>
    <row r="36" spans="1:4" ht="21.75" customHeight="1">
      <c r="A36" s="57" t="s">
        <v>256</v>
      </c>
      <c r="B36" s="60" t="s">
        <v>257</v>
      </c>
      <c r="C36" s="226">
        <v>0</v>
      </c>
      <c r="D36" s="173"/>
    </row>
    <row r="37" spans="1:4" ht="21.75" customHeight="1">
      <c r="A37" s="57" t="s">
        <v>84</v>
      </c>
      <c r="B37" s="60">
        <v>550</v>
      </c>
      <c r="C37" s="226">
        <v>0</v>
      </c>
      <c r="D37" s="173"/>
    </row>
    <row r="38" spans="1:4" ht="21.75" customHeight="1">
      <c r="A38" s="57" t="s">
        <v>215</v>
      </c>
      <c r="B38" s="60"/>
      <c r="C38" s="174"/>
      <c r="D38" s="173"/>
    </row>
    <row r="39" spans="1:4" ht="21.75" customHeight="1">
      <c r="A39" s="57" t="s">
        <v>86</v>
      </c>
      <c r="B39" s="60">
        <v>600</v>
      </c>
      <c r="C39" s="172"/>
      <c r="D39" s="178">
        <v>1008965</v>
      </c>
    </row>
    <row r="40" spans="1:4" ht="21.75" customHeight="1">
      <c r="A40" s="57" t="s">
        <v>224</v>
      </c>
      <c r="B40" s="60">
        <v>600</v>
      </c>
      <c r="C40" s="172"/>
      <c r="D40" s="178">
        <v>0</v>
      </c>
    </row>
    <row r="41" spans="1:4" ht="21.75" customHeight="1">
      <c r="A41" s="57" t="s">
        <v>63</v>
      </c>
      <c r="B41" s="60">
        <v>700</v>
      </c>
      <c r="C41" s="172"/>
      <c r="D41" s="178">
        <v>26403956.46</v>
      </c>
    </row>
    <row r="42" spans="1:4" ht="21.75" customHeight="1">
      <c r="A42" s="57" t="s">
        <v>64</v>
      </c>
      <c r="B42" s="60">
        <v>703</v>
      </c>
      <c r="C42" s="172"/>
      <c r="D42" s="178">
        <v>6842541.29</v>
      </c>
    </row>
    <row r="43" spans="1:4" ht="21.75" customHeight="1">
      <c r="A43" s="57" t="s">
        <v>102</v>
      </c>
      <c r="B43" s="60">
        <v>800</v>
      </c>
      <c r="C43" s="172"/>
      <c r="D43" s="178">
        <v>2192492.32</v>
      </c>
    </row>
    <row r="44" spans="1:4" ht="21.75" customHeight="1">
      <c r="A44" s="57" t="s">
        <v>104</v>
      </c>
      <c r="B44" s="60">
        <v>801</v>
      </c>
      <c r="C44" s="172"/>
      <c r="D44" s="178">
        <v>2171939.57</v>
      </c>
    </row>
    <row r="45" spans="1:4" ht="21.75" customHeight="1">
      <c r="A45" s="57" t="s">
        <v>65</v>
      </c>
      <c r="B45" s="60">
        <v>821</v>
      </c>
      <c r="C45" s="172"/>
      <c r="D45" s="178">
        <v>5307222.43</v>
      </c>
    </row>
    <row r="46" spans="1:4" ht="21.75" customHeight="1">
      <c r="A46" s="62" t="s">
        <v>99</v>
      </c>
      <c r="B46" s="63">
        <v>900</v>
      </c>
      <c r="C46" s="175"/>
      <c r="D46" s="229">
        <v>184635.63</v>
      </c>
    </row>
    <row r="47" spans="1:4" ht="18" customHeight="1" thickBot="1">
      <c r="A47" s="36" t="s">
        <v>48</v>
      </c>
      <c r="B47" s="35"/>
      <c r="C47" s="176">
        <f>SUM(C6:C45)</f>
        <v>44111752.699999996</v>
      </c>
      <c r="D47" s="177">
        <f>SUM(D39:D46)</f>
        <v>44111752.7</v>
      </c>
    </row>
    <row r="48" ht="24" thickTop="1"/>
    <row r="55" spans="1:5" ht="23.25">
      <c r="A55" s="233"/>
      <c r="B55" s="233"/>
      <c r="C55" s="233"/>
      <c r="D55" s="233"/>
      <c r="E55" s="233"/>
    </row>
    <row r="56" spans="1:5" ht="23.25">
      <c r="A56" s="232"/>
      <c r="B56" s="232"/>
      <c r="C56" s="232"/>
      <c r="D56" s="232"/>
      <c r="E56" s="232"/>
    </row>
    <row r="57" spans="1:5" ht="23.25">
      <c r="A57" s="232"/>
      <c r="B57" s="232"/>
      <c r="C57" s="232"/>
      <c r="D57" s="232"/>
      <c r="E57" s="232"/>
    </row>
    <row r="59" ht="23.25">
      <c r="C59" s="21"/>
    </row>
    <row r="60" ht="23.25">
      <c r="C60" s="21"/>
    </row>
    <row r="61" ht="23.25">
      <c r="C61" s="21"/>
    </row>
  </sheetData>
  <sheetProtection/>
  <mergeCells count="6">
    <mergeCell ref="A56:E56"/>
    <mergeCell ref="A57:E57"/>
    <mergeCell ref="A55:E55"/>
    <mergeCell ref="A1:E1"/>
    <mergeCell ref="A2:E2"/>
    <mergeCell ref="A3:E3"/>
  </mergeCells>
  <printOptions/>
  <pageMargins left="0.7480314960629921" right="0.15748031496062992" top="0.1968503937007874" bottom="0" header="0.5118110236220472" footer="0.5118110236220472"/>
  <pageSetup horizontalDpi="180" verticalDpi="18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88"/>
  <sheetViews>
    <sheetView zoomScalePageLayoutView="0" workbookViewId="0" topLeftCell="A82">
      <selection activeCell="H82" sqref="H82"/>
    </sheetView>
  </sheetViews>
  <sheetFormatPr defaultColWidth="9.140625" defaultRowHeight="21.75"/>
  <cols>
    <col min="1" max="1" width="15.28125" style="1" customWidth="1"/>
    <col min="2" max="2" width="16.140625" style="1" customWidth="1"/>
    <col min="3" max="3" width="42.7109375" style="1" customWidth="1"/>
    <col min="4" max="4" width="11.421875" style="1" customWidth="1"/>
    <col min="5" max="5" width="17.140625" style="1" customWidth="1"/>
    <col min="6" max="7" width="9.140625" style="1" customWidth="1"/>
    <col min="8" max="8" width="19.57421875" style="1" customWidth="1"/>
    <col min="9" max="9" width="16.421875" style="1" customWidth="1"/>
    <col min="10" max="16384" width="9.140625" style="1" customWidth="1"/>
  </cols>
  <sheetData>
    <row r="3" spans="1:5" ht="26.25">
      <c r="A3" s="230" t="s">
        <v>120</v>
      </c>
      <c r="B3" s="230"/>
      <c r="C3" s="230"/>
      <c r="D3" s="230"/>
      <c r="E3" s="230"/>
    </row>
    <row r="4" spans="1:5" ht="25.5" customHeight="1">
      <c r="A4" s="230" t="s">
        <v>9</v>
      </c>
      <c r="B4" s="230"/>
      <c r="C4" s="230"/>
      <c r="D4" s="230"/>
      <c r="E4" s="230"/>
    </row>
    <row r="5" ht="22.5" customHeight="1">
      <c r="E5" s="15" t="s">
        <v>229</v>
      </c>
    </row>
    <row r="6" spans="1:5" ht="22.5" customHeight="1">
      <c r="A6" s="230" t="s">
        <v>10</v>
      </c>
      <c r="B6" s="230"/>
      <c r="C6" s="230"/>
      <c r="D6" s="230"/>
      <c r="E6" s="230"/>
    </row>
    <row r="7" spans="1:5" ht="22.5" customHeight="1" thickBot="1">
      <c r="A7" s="8" t="s">
        <v>259</v>
      </c>
      <c r="B7" s="8"/>
      <c r="C7" s="8"/>
      <c r="D7" s="8"/>
      <c r="E7" s="8"/>
    </row>
    <row r="8" spans="1:5" ht="24" customHeight="1" thickTop="1">
      <c r="A8" s="235" t="s">
        <v>11</v>
      </c>
      <c r="B8" s="236"/>
      <c r="C8" s="9"/>
      <c r="D8" s="13"/>
      <c r="E8" s="183" t="s">
        <v>14</v>
      </c>
    </row>
    <row r="9" spans="1:5" ht="23.25">
      <c r="A9" s="180" t="s">
        <v>12</v>
      </c>
      <c r="B9" s="181" t="s">
        <v>13</v>
      </c>
      <c r="C9" s="30" t="s">
        <v>5</v>
      </c>
      <c r="D9" s="18" t="s">
        <v>8</v>
      </c>
      <c r="E9" s="181" t="s">
        <v>13</v>
      </c>
    </row>
    <row r="10" spans="1:5" ht="22.5" thickBot="1">
      <c r="A10" s="179" t="s">
        <v>4</v>
      </c>
      <c r="B10" s="182" t="s">
        <v>4</v>
      </c>
      <c r="C10" s="10"/>
      <c r="D10" s="16"/>
      <c r="E10" s="182" t="s">
        <v>4</v>
      </c>
    </row>
    <row r="11" spans="1:5" ht="22.5" thickTop="1">
      <c r="A11" s="12"/>
      <c r="B11" s="185">
        <v>15202893.4</v>
      </c>
      <c r="C11" s="15" t="s">
        <v>16</v>
      </c>
      <c r="D11" s="2"/>
      <c r="E11" s="185">
        <v>16465853.91</v>
      </c>
    </row>
    <row r="12" spans="1:5" ht="21.75">
      <c r="A12" s="22"/>
      <c r="B12" s="23"/>
      <c r="C12" s="17" t="s">
        <v>46</v>
      </c>
      <c r="D12" s="2"/>
      <c r="E12" s="23"/>
    </row>
    <row r="13" spans="1:5" ht="21.75">
      <c r="A13" s="204">
        <v>203000</v>
      </c>
      <c r="B13" s="192">
        <f>8545.76+1390+1270</f>
        <v>11205.76</v>
      </c>
      <c r="C13" s="186" t="s">
        <v>17</v>
      </c>
      <c r="D13" s="187" t="s">
        <v>24</v>
      </c>
      <c r="E13" s="192">
        <v>1270</v>
      </c>
    </row>
    <row r="14" spans="1:5" ht="21.75">
      <c r="A14" s="205">
        <v>82300</v>
      </c>
      <c r="B14" s="192">
        <f>1670+1940+2280</f>
        <v>5890</v>
      </c>
      <c r="C14" s="186" t="s">
        <v>18</v>
      </c>
      <c r="D14" s="187" t="s">
        <v>25</v>
      </c>
      <c r="E14" s="192">
        <v>2280</v>
      </c>
    </row>
    <row r="15" spans="1:5" ht="21.75">
      <c r="A15" s="204">
        <v>336000</v>
      </c>
      <c r="B15" s="191">
        <f>3000+6000</f>
        <v>9000</v>
      </c>
      <c r="C15" s="186" t="s">
        <v>19</v>
      </c>
      <c r="D15" s="187" t="s">
        <v>26</v>
      </c>
      <c r="E15" s="191">
        <v>0</v>
      </c>
    </row>
    <row r="16" spans="1:5" ht="21.75">
      <c r="A16" s="204">
        <v>0</v>
      </c>
      <c r="B16" s="192">
        <v>0</v>
      </c>
      <c r="C16" s="186" t="s">
        <v>20</v>
      </c>
      <c r="D16" s="187" t="s">
        <v>27</v>
      </c>
      <c r="E16" s="192"/>
    </row>
    <row r="17" spans="1:5" ht="21.75">
      <c r="A17" s="204">
        <v>32000</v>
      </c>
      <c r="B17" s="191">
        <f>5078+4197+3661</f>
        <v>12936</v>
      </c>
      <c r="C17" s="186" t="s">
        <v>21</v>
      </c>
      <c r="D17" s="187" t="s">
        <v>28</v>
      </c>
      <c r="E17" s="191">
        <v>3661</v>
      </c>
    </row>
    <row r="18" spans="1:5" ht="21.75">
      <c r="A18" s="205">
        <v>0</v>
      </c>
      <c r="B18" s="188">
        <v>0</v>
      </c>
      <c r="C18" s="186" t="s">
        <v>22</v>
      </c>
      <c r="D18" s="187" t="s">
        <v>29</v>
      </c>
      <c r="E18" s="191">
        <v>0</v>
      </c>
    </row>
    <row r="19" spans="1:5" ht="21.75">
      <c r="A19" s="204">
        <v>17071000</v>
      </c>
      <c r="B19" s="191">
        <f>352308.14+232166.83+58.2</f>
        <v>584533.1699999999</v>
      </c>
      <c r="C19" s="186" t="s">
        <v>23</v>
      </c>
      <c r="D19" s="187" t="s">
        <v>30</v>
      </c>
      <c r="E19" s="191">
        <v>58.2</v>
      </c>
    </row>
    <row r="20" spans="1:5" ht="21.75">
      <c r="A20" s="204">
        <v>15360000</v>
      </c>
      <c r="B20" s="191">
        <f>2846041</f>
        <v>2846041</v>
      </c>
      <c r="C20" s="186" t="s">
        <v>97</v>
      </c>
      <c r="D20" s="187" t="s">
        <v>31</v>
      </c>
      <c r="E20" s="191">
        <v>0</v>
      </c>
    </row>
    <row r="21" spans="1:5" ht="22.5" thickBot="1">
      <c r="A21" s="206">
        <f>SUM(A13:A20)</f>
        <v>33084300</v>
      </c>
      <c r="B21" s="193">
        <f>SUM(B13:B20)</f>
        <v>3469605.9299999997</v>
      </c>
      <c r="D21" s="14"/>
      <c r="E21" s="193">
        <f>SUM(E13:E20)</f>
        <v>7269.2</v>
      </c>
    </row>
    <row r="22" spans="2:5" ht="22.5" thickTop="1">
      <c r="B22" s="208">
        <f>1474240+135376.5</f>
        <v>1609616.5</v>
      </c>
      <c r="C22" s="186" t="s">
        <v>66</v>
      </c>
      <c r="D22" s="189">
        <v>62000</v>
      </c>
      <c r="E22" s="208"/>
    </row>
    <row r="23" spans="2:5" ht="21.75">
      <c r="B23" s="208">
        <f>228000</f>
        <v>228000</v>
      </c>
      <c r="C23" s="186" t="s">
        <v>260</v>
      </c>
      <c r="D23" s="189">
        <v>62000</v>
      </c>
      <c r="E23" s="208">
        <v>228000</v>
      </c>
    </row>
    <row r="24" spans="2:5" ht="21.75">
      <c r="B24" s="191">
        <f>119.97</f>
        <v>119.97</v>
      </c>
      <c r="C24" s="186" t="s">
        <v>87</v>
      </c>
      <c r="D24" s="190" t="s">
        <v>89</v>
      </c>
      <c r="E24" s="191"/>
    </row>
    <row r="25" spans="2:5" ht="21.75">
      <c r="B25" s="188">
        <f>15308+4000</f>
        <v>19308</v>
      </c>
      <c r="C25" s="186" t="s">
        <v>67</v>
      </c>
      <c r="D25" s="190" t="s">
        <v>53</v>
      </c>
      <c r="E25" s="228">
        <v>4000</v>
      </c>
    </row>
    <row r="26" spans="2:5" ht="21.75">
      <c r="B26" s="188">
        <v>0</v>
      </c>
      <c r="C26" s="186" t="s">
        <v>216</v>
      </c>
      <c r="D26" s="190" t="s">
        <v>47</v>
      </c>
      <c r="E26" s="188">
        <v>0</v>
      </c>
    </row>
    <row r="27" spans="2:5" ht="21.75">
      <c r="B27" s="191">
        <v>0</v>
      </c>
      <c r="C27" s="186" t="s">
        <v>213</v>
      </c>
      <c r="D27" s="190"/>
      <c r="E27" s="191">
        <v>0</v>
      </c>
    </row>
    <row r="28" spans="2:5" ht="21.75">
      <c r="B28" s="191">
        <v>78617</v>
      </c>
      <c r="C28" s="186" t="s">
        <v>50</v>
      </c>
      <c r="D28" s="189">
        <v>700</v>
      </c>
      <c r="E28" s="191">
        <v>0</v>
      </c>
    </row>
    <row r="29" spans="2:5" ht="21.75">
      <c r="B29" s="191">
        <f>279619.65+278031.93+286358.64</f>
        <v>844010.2200000001</v>
      </c>
      <c r="C29" s="186" t="s">
        <v>88</v>
      </c>
      <c r="D29" s="189">
        <v>900</v>
      </c>
      <c r="E29" s="194">
        <v>286358.64</v>
      </c>
    </row>
    <row r="30" spans="2:5" ht="21.75">
      <c r="B30" s="41"/>
      <c r="D30" s="14"/>
      <c r="E30" s="23"/>
    </row>
    <row r="31" spans="2:5" ht="21.75">
      <c r="B31" s="2"/>
      <c r="D31" s="14"/>
      <c r="E31" s="23"/>
    </row>
    <row r="32" spans="2:5" ht="21.75">
      <c r="B32" s="2"/>
      <c r="D32" s="14"/>
      <c r="E32" s="23"/>
    </row>
    <row r="33" spans="2:5" ht="21.75">
      <c r="B33" s="2"/>
      <c r="D33" s="2"/>
      <c r="E33" s="23"/>
    </row>
    <row r="34" spans="2:5" ht="21.75">
      <c r="B34" s="3"/>
      <c r="D34" s="2"/>
      <c r="E34" s="26"/>
    </row>
    <row r="35" spans="2:5" ht="21.75">
      <c r="B35" s="195">
        <f>SUM(B22:B34)</f>
        <v>2779671.69</v>
      </c>
      <c r="D35" s="2"/>
      <c r="E35" s="196">
        <f>SUM(E22:E29)</f>
        <v>518358.64</v>
      </c>
    </row>
    <row r="36" spans="2:5" ht="26.25" customHeight="1" thickBot="1">
      <c r="B36" s="197">
        <f>SUM(B35+B21)</f>
        <v>6249277.619999999</v>
      </c>
      <c r="C36" s="11" t="s">
        <v>15</v>
      </c>
      <c r="D36" s="3"/>
      <c r="E36" s="197">
        <f>SUM(+E35+E21)</f>
        <v>525627.84</v>
      </c>
    </row>
    <row r="37" spans="2:5" ht="22.5" thickTop="1">
      <c r="B37" s="4"/>
      <c r="C37" s="11"/>
      <c r="D37" s="4"/>
      <c r="E37" s="4"/>
    </row>
    <row r="38" spans="2:5" ht="21.75">
      <c r="B38" s="4"/>
      <c r="C38" s="11"/>
      <c r="D38" s="4"/>
      <c r="E38" s="4"/>
    </row>
    <row r="39" spans="2:5" ht="21.75">
      <c r="B39" s="4"/>
      <c r="C39" s="11"/>
      <c r="D39" s="4"/>
      <c r="E39" s="4"/>
    </row>
    <row r="40" spans="2:5" ht="21.75">
      <c r="B40" s="4"/>
      <c r="C40" s="11"/>
      <c r="D40" s="4"/>
      <c r="E40" s="4"/>
    </row>
    <row r="41" spans="2:5" ht="21.75">
      <c r="B41" s="4"/>
      <c r="C41" s="11"/>
      <c r="D41" s="4"/>
      <c r="E41" s="4"/>
    </row>
    <row r="42" spans="2:5" ht="21.75">
      <c r="B42" s="4"/>
      <c r="C42" s="11"/>
      <c r="D42" s="4"/>
      <c r="E42" s="4"/>
    </row>
    <row r="43" spans="2:5" ht="21.75">
      <c r="B43" s="4"/>
      <c r="C43" s="11"/>
      <c r="D43" s="4"/>
      <c r="E43" s="4"/>
    </row>
    <row r="44" spans="2:5" ht="21.75">
      <c r="B44" s="4"/>
      <c r="C44" s="11"/>
      <c r="D44" s="4"/>
      <c r="E44" s="4"/>
    </row>
    <row r="45" spans="2:5" ht="21.75">
      <c r="B45" s="4"/>
      <c r="C45" s="11"/>
      <c r="D45" s="4"/>
      <c r="E45" s="4"/>
    </row>
    <row r="46" spans="1:3" ht="22.5" customHeight="1">
      <c r="A46" s="4"/>
      <c r="B46" s="4"/>
      <c r="C46" s="4"/>
    </row>
    <row r="47" spans="1:3" s="165" customFormat="1" ht="22.5" customHeight="1">
      <c r="A47" s="164"/>
      <c r="B47" s="164"/>
      <c r="C47" s="164"/>
    </row>
    <row r="48" spans="1:6" s="165" customFormat="1" ht="22.5" customHeight="1">
      <c r="A48" s="234" t="s">
        <v>203</v>
      </c>
      <c r="B48" s="234"/>
      <c r="C48" s="234"/>
      <c r="D48" s="234"/>
      <c r="E48" s="234"/>
      <c r="F48" s="234"/>
    </row>
    <row r="49" spans="1:3" s="165" customFormat="1" ht="22.5" customHeight="1">
      <c r="A49" s="164"/>
      <c r="B49" s="164"/>
      <c r="C49" s="164"/>
    </row>
    <row r="50" spans="1:3" ht="22.5" customHeight="1" thickBot="1">
      <c r="A50" s="4"/>
      <c r="B50" s="4"/>
      <c r="C50" s="4"/>
    </row>
    <row r="51" spans="1:5" ht="24" customHeight="1" thickTop="1">
      <c r="A51" s="235" t="s">
        <v>11</v>
      </c>
      <c r="B51" s="236"/>
      <c r="C51" s="42"/>
      <c r="D51" s="13"/>
      <c r="E51" s="183" t="s">
        <v>14</v>
      </c>
    </row>
    <row r="52" spans="1:8" ht="23.25">
      <c r="A52" s="180" t="s">
        <v>12</v>
      </c>
      <c r="B52" s="181" t="s">
        <v>13</v>
      </c>
      <c r="C52" s="30" t="s">
        <v>5</v>
      </c>
      <c r="D52" s="14" t="s">
        <v>8</v>
      </c>
      <c r="E52" s="181" t="s">
        <v>13</v>
      </c>
      <c r="H52" s="32"/>
    </row>
    <row r="53" spans="1:8" ht="22.5" thickBot="1">
      <c r="A53" s="179" t="s">
        <v>4</v>
      </c>
      <c r="B53" s="182" t="s">
        <v>4</v>
      </c>
      <c r="C53" s="10"/>
      <c r="D53" s="16"/>
      <c r="E53" s="182" t="s">
        <v>4</v>
      </c>
      <c r="H53" s="32"/>
    </row>
    <row r="54" spans="1:9" ht="22.5" thickTop="1">
      <c r="A54" s="12"/>
      <c r="B54" s="2"/>
      <c r="C54" s="17" t="s">
        <v>32</v>
      </c>
      <c r="D54" s="2"/>
      <c r="E54" s="2"/>
      <c r="H54" s="32"/>
      <c r="I54" s="32"/>
    </row>
    <row r="55" spans="1:9" ht="21.75">
      <c r="A55" s="22">
        <v>7061290</v>
      </c>
      <c r="B55" s="28">
        <f>277669.79+262249.78+261059.18</f>
        <v>800978.75</v>
      </c>
      <c r="C55" s="15" t="s">
        <v>33</v>
      </c>
      <c r="D55" s="6" t="s">
        <v>47</v>
      </c>
      <c r="E55" s="198">
        <v>261059.18</v>
      </c>
      <c r="H55" s="32"/>
      <c r="I55" s="32"/>
    </row>
    <row r="56" spans="1:9" ht="21.75">
      <c r="A56" s="22">
        <v>0</v>
      </c>
      <c r="B56" s="28">
        <f>1815.5+1815.5</f>
        <v>3631</v>
      </c>
      <c r="C56" s="15" t="s">
        <v>193</v>
      </c>
      <c r="D56" s="6">
        <v>6000</v>
      </c>
      <c r="E56" s="198">
        <v>1815.5</v>
      </c>
      <c r="H56" s="32"/>
      <c r="I56" s="32"/>
    </row>
    <row r="57" spans="1:9" ht="21.75">
      <c r="A57" s="22">
        <v>11219960</v>
      </c>
      <c r="B57" s="198">
        <f>841259+838880+838880</f>
        <v>2519019</v>
      </c>
      <c r="C57" s="15" t="s">
        <v>194</v>
      </c>
      <c r="D57" s="5">
        <v>100</v>
      </c>
      <c r="E57" s="198">
        <v>838880</v>
      </c>
      <c r="H57" s="32"/>
      <c r="I57" s="32"/>
    </row>
    <row r="58" spans="1:9" ht="21.75">
      <c r="A58" s="22">
        <v>0</v>
      </c>
      <c r="B58" s="198">
        <f>39810+39810</f>
        <v>79620</v>
      </c>
      <c r="C58" s="15" t="s">
        <v>195</v>
      </c>
      <c r="D58" s="5">
        <v>6100</v>
      </c>
      <c r="E58" s="198">
        <v>39810</v>
      </c>
      <c r="H58" s="32"/>
      <c r="I58" s="32"/>
    </row>
    <row r="59" spans="1:9" ht="21.75">
      <c r="A59" s="29">
        <v>2624640</v>
      </c>
      <c r="B59" s="198">
        <f>218720+218720+218720</f>
        <v>656160</v>
      </c>
      <c r="C59" s="15" t="s">
        <v>196</v>
      </c>
      <c r="D59" s="5">
        <v>100</v>
      </c>
      <c r="E59" s="198">
        <v>218720</v>
      </c>
      <c r="H59" s="32"/>
      <c r="I59" s="32"/>
    </row>
    <row r="60" spans="1:9" ht="21.75">
      <c r="A60" s="22">
        <v>510800</v>
      </c>
      <c r="B60" s="198">
        <f>17800+23600+17800</f>
        <v>59200</v>
      </c>
      <c r="C60" s="15" t="s">
        <v>34</v>
      </c>
      <c r="D60" s="5">
        <v>200</v>
      </c>
      <c r="E60" s="198">
        <v>17800</v>
      </c>
      <c r="H60" s="32"/>
      <c r="I60" s="32"/>
    </row>
    <row r="61" spans="1:8" ht="21.75">
      <c r="A61" s="22">
        <v>0</v>
      </c>
      <c r="B61" s="198">
        <f>3500+3500</f>
        <v>7000</v>
      </c>
      <c r="C61" s="15" t="s">
        <v>197</v>
      </c>
      <c r="D61" s="5">
        <v>6200</v>
      </c>
      <c r="E61" s="198">
        <v>3500</v>
      </c>
      <c r="H61" s="32"/>
    </row>
    <row r="62" spans="1:8" ht="21.75">
      <c r="A62" s="22">
        <v>7473550</v>
      </c>
      <c r="B62" s="198">
        <f>40972+484022.75+272083.35</f>
        <v>797078.1</v>
      </c>
      <c r="C62" s="15" t="s">
        <v>35</v>
      </c>
      <c r="D62" s="5">
        <v>250</v>
      </c>
      <c r="E62" s="198">
        <v>272083.35</v>
      </c>
      <c r="H62" s="32"/>
    </row>
    <row r="63" spans="1:8" ht="21.75">
      <c r="A63" s="22">
        <v>1949080</v>
      </c>
      <c r="B63" s="198">
        <f>1000+27850+128720.9</f>
        <v>157570.9</v>
      </c>
      <c r="C63" s="15" t="s">
        <v>36</v>
      </c>
      <c r="D63" s="5">
        <v>270</v>
      </c>
      <c r="E63" s="198">
        <v>128720.9</v>
      </c>
      <c r="H63" s="32"/>
    </row>
    <row r="64" spans="1:5" ht="21.75">
      <c r="A64" s="22">
        <v>0</v>
      </c>
      <c r="B64" s="198">
        <v>0</v>
      </c>
      <c r="C64" s="15" t="s">
        <v>198</v>
      </c>
      <c r="D64" s="5">
        <v>6270</v>
      </c>
      <c r="E64" s="198">
        <v>0</v>
      </c>
    </row>
    <row r="65" spans="1:5" ht="21.75">
      <c r="A65" s="22">
        <v>505000</v>
      </c>
      <c r="B65" s="198">
        <f>34001.04+43646.8+28938.32</f>
        <v>106586.16</v>
      </c>
      <c r="C65" s="15" t="s">
        <v>37</v>
      </c>
      <c r="D65" s="5">
        <v>300</v>
      </c>
      <c r="E65" s="198">
        <v>28938.32</v>
      </c>
    </row>
    <row r="66" spans="1:5" ht="21.75">
      <c r="A66" s="22">
        <v>267500</v>
      </c>
      <c r="B66" s="198">
        <v>0</v>
      </c>
      <c r="C66" s="15" t="s">
        <v>38</v>
      </c>
      <c r="D66" s="5">
        <v>400</v>
      </c>
      <c r="E66" s="198">
        <v>0</v>
      </c>
    </row>
    <row r="67" spans="1:5" ht="21.75">
      <c r="A67" s="22">
        <v>771200</v>
      </c>
      <c r="B67" s="28">
        <f>6829.81+17600+29210</f>
        <v>53639.81</v>
      </c>
      <c r="C67" s="15" t="s">
        <v>39</v>
      </c>
      <c r="D67" s="5">
        <v>450</v>
      </c>
      <c r="E67" s="198">
        <v>29210</v>
      </c>
    </row>
    <row r="68" spans="1:5" ht="21.75">
      <c r="A68" s="22">
        <v>700000</v>
      </c>
      <c r="B68" s="28">
        <v>0</v>
      </c>
      <c r="C68" s="15" t="s">
        <v>40</v>
      </c>
      <c r="D68" s="5">
        <v>500</v>
      </c>
      <c r="E68" s="198"/>
    </row>
    <row r="69" spans="1:5" ht="21.75">
      <c r="A69" s="29">
        <v>0</v>
      </c>
      <c r="B69" s="184">
        <v>0</v>
      </c>
      <c r="C69" s="15" t="s">
        <v>75</v>
      </c>
      <c r="D69" s="5">
        <v>550</v>
      </c>
      <c r="E69" s="199"/>
    </row>
    <row r="70" spans="1:5" ht="22.5" thickBot="1">
      <c r="A70" s="27">
        <f>SUM(A55:A69)</f>
        <v>33083020</v>
      </c>
      <c r="B70" s="200">
        <f>SUM(B55:B69)</f>
        <v>5240483.72</v>
      </c>
      <c r="C70" s="15"/>
      <c r="D70" s="5"/>
      <c r="E70" s="200">
        <f>SUM(E55:E69)</f>
        <v>1840537.2499999998</v>
      </c>
    </row>
    <row r="71" spans="1:5" ht="22.5" thickTop="1">
      <c r="A71" s="25"/>
      <c r="B71" s="28">
        <f>228000</f>
        <v>228000</v>
      </c>
      <c r="C71" s="15" t="s">
        <v>40</v>
      </c>
      <c r="D71" s="5">
        <v>6500</v>
      </c>
      <c r="E71" s="198">
        <v>228000</v>
      </c>
    </row>
    <row r="72" spans="1:5" ht="21.75">
      <c r="A72" s="25"/>
      <c r="B72" s="28">
        <v>0</v>
      </c>
      <c r="C72" s="15" t="s">
        <v>39</v>
      </c>
      <c r="D72" s="5">
        <v>7450</v>
      </c>
      <c r="E72" s="198">
        <v>0</v>
      </c>
    </row>
    <row r="73" spans="1:5" ht="21.75">
      <c r="A73" s="25"/>
      <c r="B73" s="28">
        <v>0</v>
      </c>
      <c r="C73" s="15" t="s">
        <v>98</v>
      </c>
      <c r="D73" s="5"/>
      <c r="E73" s="198">
        <v>0</v>
      </c>
    </row>
    <row r="74" spans="1:5" ht="23.25">
      <c r="A74" s="25"/>
      <c r="B74" s="198">
        <f>43400+48662+4100</f>
        <v>96162</v>
      </c>
      <c r="C74" s="15" t="s">
        <v>68</v>
      </c>
      <c r="D74" s="33" t="s">
        <v>53</v>
      </c>
      <c r="E74" s="201">
        <v>4100</v>
      </c>
    </row>
    <row r="75" spans="1:5" ht="23.25">
      <c r="A75" s="25"/>
      <c r="B75" s="198">
        <f>43310</f>
        <v>43310</v>
      </c>
      <c r="C75" s="15" t="s">
        <v>73</v>
      </c>
      <c r="D75" s="33"/>
      <c r="E75" s="201">
        <v>0</v>
      </c>
    </row>
    <row r="76" spans="1:5" ht="23.25">
      <c r="A76" s="25"/>
      <c r="B76" s="198">
        <f>281346.46</f>
        <v>281346.46</v>
      </c>
      <c r="C76" s="15" t="s">
        <v>199</v>
      </c>
      <c r="D76" s="5">
        <v>600</v>
      </c>
      <c r="E76" s="201">
        <v>0</v>
      </c>
    </row>
    <row r="77" spans="1:5" ht="21.75">
      <c r="A77" s="25"/>
      <c r="B77" s="198">
        <v>0</v>
      </c>
      <c r="C77" s="15" t="s">
        <v>200</v>
      </c>
      <c r="D77" s="5">
        <v>600</v>
      </c>
      <c r="E77" s="198">
        <v>0</v>
      </c>
    </row>
    <row r="78" spans="1:5" ht="21.75">
      <c r="A78" s="25"/>
      <c r="B78" s="198">
        <v>0</v>
      </c>
      <c r="C78" s="15" t="s">
        <v>69</v>
      </c>
      <c r="D78" s="5">
        <v>700</v>
      </c>
      <c r="E78" s="198">
        <v>0</v>
      </c>
    </row>
    <row r="79" spans="1:5" ht="21.75">
      <c r="A79" s="25"/>
      <c r="B79" s="198">
        <f>361849.91+282174.43+283348.18</f>
        <v>927372.52</v>
      </c>
      <c r="C79" s="15" t="s">
        <v>207</v>
      </c>
      <c r="D79" s="166">
        <v>900</v>
      </c>
      <c r="E79" s="198">
        <v>283348.18</v>
      </c>
    </row>
    <row r="80" spans="1:5" ht="21.75">
      <c r="A80" s="25"/>
      <c r="B80" s="195">
        <f>SUM(B71:B79)</f>
        <v>1576190.98</v>
      </c>
      <c r="C80" s="11" t="s">
        <v>41</v>
      </c>
      <c r="D80" s="4"/>
      <c r="E80" s="195">
        <f>SUM(E71:E79)</f>
        <v>515448.18</v>
      </c>
    </row>
    <row r="81" spans="1:5" ht="21.75">
      <c r="A81" s="25"/>
      <c r="B81" s="195">
        <f>SUM(B80,B70)</f>
        <v>6816674.699999999</v>
      </c>
      <c r="C81" s="11" t="s">
        <v>42</v>
      </c>
      <c r="D81" s="4"/>
      <c r="E81" s="195">
        <f>SUM(E80+E70)</f>
        <v>2355985.4299999997</v>
      </c>
    </row>
    <row r="82" spans="1:5" ht="21.75">
      <c r="A82" s="25"/>
      <c r="B82" s="207"/>
      <c r="C82" s="15" t="s">
        <v>45</v>
      </c>
      <c r="E82" s="207"/>
    </row>
    <row r="83" spans="1:5" ht="21.75">
      <c r="A83" s="25"/>
      <c r="B83" s="202" t="s">
        <v>265</v>
      </c>
      <c r="C83" s="11" t="s">
        <v>43</v>
      </c>
      <c r="E83" s="202" t="s">
        <v>264</v>
      </c>
    </row>
    <row r="84" spans="1:5" ht="21.75">
      <c r="A84" s="25"/>
      <c r="B84" s="203">
        <v>14635496.32</v>
      </c>
      <c r="C84" s="11" t="s">
        <v>44</v>
      </c>
      <c r="E84" s="203">
        <v>14635496.32</v>
      </c>
    </row>
    <row r="85" spans="1:5" ht="26.25" customHeight="1">
      <c r="A85" s="25"/>
      <c r="B85" s="24"/>
      <c r="C85" s="11"/>
      <c r="E85" s="24"/>
    </row>
    <row r="86" ht="28.5" customHeight="1">
      <c r="A86" s="1" t="s">
        <v>70</v>
      </c>
    </row>
    <row r="87" s="19" customFormat="1" ht="21">
      <c r="A87" s="19" t="s">
        <v>201</v>
      </c>
    </row>
    <row r="88" s="19" customFormat="1" ht="21">
      <c r="A88" s="19" t="s">
        <v>202</v>
      </c>
    </row>
    <row r="89" s="19" customFormat="1" ht="21"/>
  </sheetData>
  <sheetProtection/>
  <mergeCells count="6">
    <mergeCell ref="A48:F48"/>
    <mergeCell ref="A3:E3"/>
    <mergeCell ref="A4:E4"/>
    <mergeCell ref="A6:E6"/>
    <mergeCell ref="A51:B51"/>
    <mergeCell ref="A8:B8"/>
  </mergeCells>
  <printOptions/>
  <pageMargins left="0.5511811023622047" right="0" top="0.1968503937007874" bottom="0" header="0.5118110236220472" footer="0.5118110236220472"/>
  <pageSetup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36"/>
  <sheetViews>
    <sheetView view="pageBreakPreview" zoomScaleSheetLayoutView="100" zoomScalePageLayoutView="0" workbookViewId="0" topLeftCell="A109">
      <selection activeCell="B108" sqref="B108"/>
    </sheetView>
  </sheetViews>
  <sheetFormatPr defaultColWidth="9.140625" defaultRowHeight="21.75"/>
  <cols>
    <col min="1" max="1" width="76.140625" style="1" customWidth="1"/>
    <col min="2" max="2" width="14.421875" style="1" customWidth="1"/>
    <col min="3" max="3" width="13.140625" style="1" customWidth="1"/>
    <col min="4" max="4" width="9.140625" style="1" customWidth="1"/>
    <col min="5" max="5" width="20.28125" style="1" customWidth="1"/>
    <col min="6" max="16384" width="9.140625" style="1" customWidth="1"/>
  </cols>
  <sheetData>
    <row r="2" spans="1:2" ht="26.25">
      <c r="A2" s="231" t="s">
        <v>71</v>
      </c>
      <c r="B2" s="231"/>
    </row>
    <row r="3" spans="1:2" ht="26.25">
      <c r="A3" s="231" t="s">
        <v>262</v>
      </c>
      <c r="B3" s="231"/>
    </row>
    <row r="4" spans="1:2" ht="26.25">
      <c r="A4" s="231" t="s">
        <v>90</v>
      </c>
      <c r="B4" s="231"/>
    </row>
    <row r="6" spans="1:2" ht="23.25">
      <c r="A6" s="7" t="s">
        <v>230</v>
      </c>
      <c r="B6" s="32">
        <v>6473.43</v>
      </c>
    </row>
    <row r="7" spans="1:2" ht="23.25">
      <c r="A7" s="39" t="s">
        <v>231</v>
      </c>
      <c r="B7" s="32">
        <v>119.97</v>
      </c>
    </row>
    <row r="8" spans="1:2" ht="22.5" thickBot="1">
      <c r="A8" s="1" t="s">
        <v>91</v>
      </c>
      <c r="B8" s="45">
        <f>SUM(B6-B7)</f>
        <v>6353.46</v>
      </c>
    </row>
    <row r="9" ht="22.5" thickTop="1">
      <c r="B9" s="47"/>
    </row>
    <row r="11" spans="1:3" ht="26.25">
      <c r="A11" s="231" t="s">
        <v>77</v>
      </c>
      <c r="B11" s="231"/>
      <c r="C11" s="231"/>
    </row>
    <row r="12" spans="1:3" ht="26.25">
      <c r="A12" s="231" t="s">
        <v>255</v>
      </c>
      <c r="B12" s="231"/>
      <c r="C12" s="231"/>
    </row>
    <row r="13" spans="1:3" ht="26.25">
      <c r="A13" s="231" t="s">
        <v>72</v>
      </c>
      <c r="B13" s="231"/>
      <c r="C13" s="231"/>
    </row>
    <row r="14" spans="1:2" ht="21.75" customHeight="1">
      <c r="A14" s="37"/>
      <c r="B14" s="37"/>
    </row>
    <row r="15" spans="1:3" ht="24.75" customHeight="1">
      <c r="A15" s="37"/>
      <c r="B15" s="51" t="s">
        <v>233</v>
      </c>
      <c r="C15" s="50" t="s">
        <v>209</v>
      </c>
    </row>
    <row r="16" spans="1:3" ht="23.25">
      <c r="A16" s="7" t="s">
        <v>226</v>
      </c>
      <c r="B16" s="43">
        <v>4965</v>
      </c>
      <c r="C16" s="43">
        <v>4965</v>
      </c>
    </row>
    <row r="17" spans="1:3" ht="23.25">
      <c r="A17" s="7" t="s">
        <v>227</v>
      </c>
      <c r="B17" s="43">
        <v>1000</v>
      </c>
      <c r="C17" s="43">
        <v>1000</v>
      </c>
    </row>
    <row r="18" spans="1:3" ht="23.25">
      <c r="A18" s="7" t="s">
        <v>240</v>
      </c>
      <c r="B18" s="43">
        <v>13500</v>
      </c>
      <c r="C18" s="43"/>
    </row>
    <row r="19" spans="1:3" ht="23.25">
      <c r="A19" s="7" t="s">
        <v>252</v>
      </c>
      <c r="B19" s="210">
        <v>13500</v>
      </c>
      <c r="C19" s="43">
        <v>0</v>
      </c>
    </row>
    <row r="20" spans="1:3" ht="23.25">
      <c r="A20" s="7" t="s">
        <v>241</v>
      </c>
      <c r="B20" s="43">
        <v>23000</v>
      </c>
      <c r="C20" s="43"/>
    </row>
    <row r="21" spans="1:3" ht="23.25">
      <c r="A21" s="7" t="s">
        <v>252</v>
      </c>
      <c r="B21" s="210">
        <v>23000</v>
      </c>
      <c r="C21" s="43">
        <v>0</v>
      </c>
    </row>
    <row r="22" spans="1:3" ht="23.25">
      <c r="A22" s="7" t="s">
        <v>242</v>
      </c>
      <c r="B22" s="43">
        <v>71500</v>
      </c>
      <c r="C22" s="43"/>
    </row>
    <row r="23" spans="1:3" ht="23.25">
      <c r="A23" s="7" t="s">
        <v>252</v>
      </c>
      <c r="B23" s="210">
        <v>71500</v>
      </c>
      <c r="C23" s="43">
        <v>0</v>
      </c>
    </row>
    <row r="24" spans="1:3" ht="23.25">
      <c r="A24" s="7" t="s">
        <v>243</v>
      </c>
      <c r="B24" s="43">
        <v>73500</v>
      </c>
      <c r="C24" s="43"/>
    </row>
    <row r="25" spans="1:3" ht="23.25">
      <c r="A25" s="7" t="s">
        <v>252</v>
      </c>
      <c r="B25" s="210">
        <v>73500</v>
      </c>
      <c r="C25" s="43">
        <v>0</v>
      </c>
    </row>
    <row r="26" spans="1:3" ht="23.25">
      <c r="A26" s="209" t="s">
        <v>244</v>
      </c>
      <c r="B26" s="43">
        <v>99846.46</v>
      </c>
      <c r="C26" s="43"/>
    </row>
    <row r="27" spans="1:3" ht="23.25">
      <c r="A27" s="7" t="s">
        <v>252</v>
      </c>
      <c r="B27" s="210">
        <v>99846.46</v>
      </c>
      <c r="C27" s="43">
        <v>0</v>
      </c>
    </row>
    <row r="28" spans="1:3" ht="23.25">
      <c r="A28" s="209" t="s">
        <v>245</v>
      </c>
      <c r="B28" s="43">
        <v>37000</v>
      </c>
      <c r="C28" s="43">
        <v>37000</v>
      </c>
    </row>
    <row r="29" spans="1:3" ht="23.25">
      <c r="A29" s="209" t="s">
        <v>246</v>
      </c>
      <c r="B29" s="43">
        <v>28000</v>
      </c>
      <c r="C29" s="43">
        <v>28000</v>
      </c>
    </row>
    <row r="30" spans="1:3" ht="23.25">
      <c r="A30" s="209" t="s">
        <v>247</v>
      </c>
      <c r="B30" s="43">
        <v>98000</v>
      </c>
      <c r="C30" s="43">
        <v>98000</v>
      </c>
    </row>
    <row r="31" spans="1:3" ht="23.25">
      <c r="A31" s="209" t="s">
        <v>248</v>
      </c>
      <c r="B31" s="43">
        <v>390000</v>
      </c>
      <c r="C31" s="43">
        <v>390000</v>
      </c>
    </row>
    <row r="32" spans="1:3" ht="23.25">
      <c r="A32" s="209" t="s">
        <v>249</v>
      </c>
      <c r="B32" s="43">
        <v>350000</v>
      </c>
      <c r="C32" s="43">
        <v>350000</v>
      </c>
    </row>
    <row r="33" spans="1:3" ht="23.25">
      <c r="A33" s="209" t="s">
        <v>250</v>
      </c>
      <c r="B33" s="43">
        <v>100000</v>
      </c>
      <c r="C33" s="43">
        <v>100000</v>
      </c>
    </row>
    <row r="34" spans="1:3" ht="23.25">
      <c r="A34" s="209" t="s">
        <v>251</v>
      </c>
      <c r="B34" s="43">
        <v>228000</v>
      </c>
      <c r="C34" s="43"/>
    </row>
    <row r="35" spans="1:3" ht="23.25">
      <c r="A35" s="7" t="s">
        <v>252</v>
      </c>
      <c r="B35" s="210">
        <v>228000</v>
      </c>
      <c r="C35" s="43">
        <v>0</v>
      </c>
    </row>
    <row r="36" spans="1:3" ht="24" thickBot="1">
      <c r="A36" s="31" t="s">
        <v>76</v>
      </c>
      <c r="B36" s="52">
        <f>B34+B33+B32+B31+B30+B29+B28+B26+B24+B22+B20+B18+B17+B16</f>
        <v>1518311.46</v>
      </c>
      <c r="C36" s="169">
        <f>SUM(C16:C35)</f>
        <v>1008965</v>
      </c>
    </row>
    <row r="37" spans="1:3" ht="24" thickTop="1">
      <c r="A37" s="31"/>
      <c r="B37" s="168"/>
      <c r="C37" s="211"/>
    </row>
    <row r="38" spans="1:3" ht="23.25">
      <c r="A38" s="31"/>
      <c r="B38" s="168"/>
      <c r="C38" s="211"/>
    </row>
    <row r="39" spans="1:3" ht="23.25">
      <c r="A39" s="31"/>
      <c r="B39" s="168"/>
      <c r="C39" s="211"/>
    </row>
    <row r="40" spans="1:3" ht="23.25">
      <c r="A40" s="31"/>
      <c r="B40" s="168"/>
      <c r="C40" s="211"/>
    </row>
    <row r="41" spans="1:3" ht="23.25">
      <c r="A41" s="31"/>
      <c r="B41" s="34"/>
      <c r="C41" s="4"/>
    </row>
    <row r="42" spans="1:2" ht="26.25">
      <c r="A42" s="231" t="s">
        <v>92</v>
      </c>
      <c r="B42" s="231"/>
    </row>
    <row r="43" spans="1:2" ht="26.25">
      <c r="A43" s="231" t="s">
        <v>255</v>
      </c>
      <c r="B43" s="231"/>
    </row>
    <row r="44" spans="1:2" ht="26.25">
      <c r="A44" s="231" t="s">
        <v>0</v>
      </c>
      <c r="B44" s="231"/>
    </row>
    <row r="45" spans="1:2" ht="26.25">
      <c r="A45" s="37"/>
      <c r="B45" s="37"/>
    </row>
    <row r="46" spans="1:2" ht="23.25">
      <c r="A46" s="7" t="s">
        <v>78</v>
      </c>
      <c r="B46" s="20">
        <v>3922.59</v>
      </c>
    </row>
    <row r="47" spans="1:2" ht="23.25">
      <c r="A47" s="7" t="s">
        <v>80</v>
      </c>
      <c r="B47" s="20">
        <v>153547</v>
      </c>
    </row>
    <row r="48" spans="1:2" ht="23.25">
      <c r="A48" s="7" t="s">
        <v>79</v>
      </c>
      <c r="B48" s="20">
        <v>14522.74</v>
      </c>
    </row>
    <row r="49" spans="1:2" ht="23.25">
      <c r="A49" s="7" t="s">
        <v>107</v>
      </c>
      <c r="B49" s="20">
        <v>1089.3</v>
      </c>
    </row>
    <row r="50" spans="1:2" ht="23.25">
      <c r="A50" s="7" t="s">
        <v>212</v>
      </c>
      <c r="B50" s="20">
        <v>11554</v>
      </c>
    </row>
    <row r="51" spans="1:2" ht="24" customHeight="1" thickBot="1">
      <c r="A51" s="7"/>
      <c r="B51" s="44">
        <f>SUM(B46:B50)</f>
        <v>184635.62999999998</v>
      </c>
    </row>
    <row r="52" spans="1:2" ht="24" customHeight="1" thickTop="1">
      <c r="A52" s="7"/>
      <c r="B52" s="49"/>
    </row>
    <row r="53" spans="1:2" ht="24" customHeight="1">
      <c r="A53" s="7"/>
      <c r="B53" s="49"/>
    </row>
    <row r="54" spans="1:2" ht="26.25">
      <c r="A54" s="231" t="s">
        <v>1</v>
      </c>
      <c r="B54" s="231"/>
    </row>
    <row r="55" spans="1:2" ht="26.25">
      <c r="A55" s="231" t="s">
        <v>255</v>
      </c>
      <c r="B55" s="231"/>
    </row>
    <row r="56" spans="1:2" ht="26.25">
      <c r="A56" s="231" t="s">
        <v>74</v>
      </c>
      <c r="B56" s="231"/>
    </row>
    <row r="57" spans="1:2" ht="18.75" customHeight="1">
      <c r="A57" s="37"/>
      <c r="B57" s="37"/>
    </row>
    <row r="58" spans="1:2" ht="23.25">
      <c r="A58" s="7" t="s">
        <v>204</v>
      </c>
      <c r="B58" s="32">
        <v>1270</v>
      </c>
    </row>
    <row r="59" spans="1:2" ht="23.25">
      <c r="A59" s="7" t="s">
        <v>205</v>
      </c>
      <c r="B59" s="32">
        <v>1340</v>
      </c>
    </row>
    <row r="60" spans="1:2" ht="23.25">
      <c r="A60" s="7" t="s">
        <v>217</v>
      </c>
      <c r="B60" s="32">
        <v>90</v>
      </c>
    </row>
    <row r="61" spans="1:2" ht="23.25">
      <c r="A61" s="7" t="s">
        <v>228</v>
      </c>
      <c r="B61" s="32">
        <v>50</v>
      </c>
    </row>
    <row r="62" spans="1:2" ht="23.25">
      <c r="A62" s="7" t="s">
        <v>266</v>
      </c>
      <c r="B62" s="32">
        <v>800</v>
      </c>
    </row>
    <row r="63" spans="1:2" ht="23.25">
      <c r="A63" s="7" t="s">
        <v>206</v>
      </c>
      <c r="B63" s="32">
        <v>3661</v>
      </c>
    </row>
    <row r="64" spans="1:2" ht="23.25">
      <c r="A64" s="7" t="s">
        <v>254</v>
      </c>
      <c r="B64" s="32">
        <v>58.2</v>
      </c>
    </row>
    <row r="65" spans="1:2" ht="23.25">
      <c r="A65" s="7" t="s">
        <v>267</v>
      </c>
      <c r="B65" s="32">
        <v>228000</v>
      </c>
    </row>
    <row r="66" spans="1:2" ht="24" thickBot="1">
      <c r="A66" s="7"/>
      <c r="B66" s="40">
        <f>SUM(B58:B65)</f>
        <v>235269.2</v>
      </c>
    </row>
    <row r="67" spans="1:2" ht="24" thickTop="1">
      <c r="A67" s="7"/>
      <c r="B67" s="43"/>
    </row>
    <row r="68" spans="1:2" ht="23.25">
      <c r="A68" s="7"/>
      <c r="B68" s="43"/>
    </row>
    <row r="69" spans="1:2" ht="23.25">
      <c r="A69" s="7"/>
      <c r="B69" s="43"/>
    </row>
    <row r="70" spans="1:2" ht="23.25">
      <c r="A70" s="7"/>
      <c r="B70" s="43"/>
    </row>
    <row r="71" spans="1:2" ht="26.25">
      <c r="A71" s="231" t="s">
        <v>2</v>
      </c>
      <c r="B71" s="231"/>
    </row>
    <row r="72" spans="1:2" ht="26.25">
      <c r="A72" s="231" t="s">
        <v>255</v>
      </c>
      <c r="B72" s="231"/>
    </row>
    <row r="73" spans="1:2" ht="26.25">
      <c r="A73" s="231" t="s">
        <v>90</v>
      </c>
      <c r="B73" s="231"/>
    </row>
    <row r="74" spans="1:2" ht="23.25">
      <c r="A74" s="7"/>
      <c r="B74" s="43"/>
    </row>
    <row r="75" spans="1:2" ht="23.25">
      <c r="A75" s="7" t="s">
        <v>93</v>
      </c>
      <c r="B75" s="43">
        <v>0</v>
      </c>
    </row>
    <row r="76" spans="1:2" ht="24" thickBot="1">
      <c r="A76" s="31" t="s">
        <v>96</v>
      </c>
      <c r="B76" s="40">
        <f>SUM(B75)</f>
        <v>0</v>
      </c>
    </row>
    <row r="77" spans="1:2" ht="24" thickTop="1">
      <c r="A77" s="31"/>
      <c r="B77" s="43"/>
    </row>
    <row r="78" spans="1:2" ht="23.25">
      <c r="A78" s="7"/>
      <c r="B78" s="43"/>
    </row>
    <row r="79" spans="1:2" ht="23.25">
      <c r="A79" s="7"/>
      <c r="B79" s="43"/>
    </row>
    <row r="80" spans="1:2" ht="26.25">
      <c r="A80" s="231" t="s">
        <v>94</v>
      </c>
      <c r="B80" s="231"/>
    </row>
    <row r="81" spans="1:2" ht="26.25">
      <c r="A81" s="231" t="s">
        <v>255</v>
      </c>
      <c r="B81" s="231"/>
    </row>
    <row r="82" spans="1:2" ht="26.25">
      <c r="A82" s="231" t="s">
        <v>0</v>
      </c>
      <c r="B82" s="231"/>
    </row>
    <row r="83" spans="1:2" ht="26.25">
      <c r="A83" s="37"/>
      <c r="B83" s="37"/>
    </row>
    <row r="84" spans="1:2" ht="23.25">
      <c r="A84" s="7" t="s">
        <v>83</v>
      </c>
      <c r="B84" s="20">
        <v>3922.59</v>
      </c>
    </row>
    <row r="85" spans="1:2" ht="23.25">
      <c r="A85" s="7" t="s">
        <v>208</v>
      </c>
      <c r="B85" s="20">
        <v>11554</v>
      </c>
    </row>
    <row r="86" spans="1:2" ht="23.25">
      <c r="A86" s="7" t="s">
        <v>192</v>
      </c>
      <c r="B86" s="20">
        <v>1089.3</v>
      </c>
    </row>
    <row r="87" spans="1:2" ht="23.25">
      <c r="A87" s="7" t="s">
        <v>232</v>
      </c>
      <c r="B87" s="20">
        <v>1920</v>
      </c>
    </row>
    <row r="88" spans="1:2" ht="23.25">
      <c r="A88" s="7" t="s">
        <v>218</v>
      </c>
      <c r="B88" s="20">
        <v>267872.75</v>
      </c>
    </row>
    <row r="89" spans="1:2" ht="24" thickBot="1">
      <c r="A89" s="31" t="s">
        <v>3</v>
      </c>
      <c r="B89" s="38">
        <f>SUM(B84:B88)</f>
        <v>286358.64</v>
      </c>
    </row>
    <row r="90" spans="1:2" ht="24" thickTop="1">
      <c r="A90" s="7"/>
      <c r="B90" s="43"/>
    </row>
    <row r="91" spans="1:2" ht="23.25">
      <c r="A91" s="7"/>
      <c r="B91" s="43"/>
    </row>
    <row r="92" spans="1:2" ht="23.25">
      <c r="A92" s="7"/>
      <c r="B92" s="43"/>
    </row>
    <row r="93" spans="1:2" ht="23.25">
      <c r="A93" s="7"/>
      <c r="B93" s="43"/>
    </row>
    <row r="94" spans="1:2" ht="23.25">
      <c r="A94" s="7"/>
      <c r="B94" s="43"/>
    </row>
    <row r="95" spans="1:2" ht="23.25">
      <c r="A95" s="7"/>
      <c r="B95" s="43"/>
    </row>
    <row r="96" spans="1:2" ht="23.25">
      <c r="A96" s="7"/>
      <c r="B96" s="43"/>
    </row>
    <row r="97" spans="1:2" ht="23.25">
      <c r="A97" s="7"/>
      <c r="B97" s="43"/>
    </row>
    <row r="98" spans="1:2" ht="23.25">
      <c r="A98" s="7"/>
      <c r="B98" s="43"/>
    </row>
    <row r="99" spans="1:2" ht="26.25">
      <c r="A99" s="231" t="s">
        <v>95</v>
      </c>
      <c r="B99" s="231"/>
    </row>
    <row r="100" spans="1:2" ht="26.25">
      <c r="A100" s="231" t="s">
        <v>255</v>
      </c>
      <c r="B100" s="231"/>
    </row>
    <row r="101" spans="1:2" ht="26.25">
      <c r="A101" s="231" t="s">
        <v>0</v>
      </c>
      <c r="B101" s="231"/>
    </row>
    <row r="102" spans="1:2" ht="18.75" customHeight="1">
      <c r="A102" s="37"/>
      <c r="B102" s="37"/>
    </row>
    <row r="103" spans="1:2" ht="23.25">
      <c r="A103" s="7" t="s">
        <v>83</v>
      </c>
      <c r="B103" s="20">
        <v>912.13</v>
      </c>
    </row>
    <row r="104" spans="1:2" ht="23.25">
      <c r="A104" s="7" t="s">
        <v>232</v>
      </c>
      <c r="B104" s="20">
        <v>1920</v>
      </c>
    </row>
    <row r="105" spans="1:2" ht="23.25">
      <c r="A105" s="7" t="s">
        <v>253</v>
      </c>
      <c r="B105" s="20">
        <v>1089.3</v>
      </c>
    </row>
    <row r="106" spans="1:2" ht="23.25">
      <c r="A106" s="7" t="s">
        <v>208</v>
      </c>
      <c r="B106" s="20">
        <v>11554</v>
      </c>
    </row>
    <row r="107" spans="1:2" ht="21" customHeight="1">
      <c r="A107" s="7" t="s">
        <v>218</v>
      </c>
      <c r="B107" s="20">
        <v>267872.75</v>
      </c>
    </row>
    <row r="108" spans="1:2" ht="24" thickBot="1">
      <c r="A108" s="31" t="s">
        <v>3</v>
      </c>
      <c r="B108" s="38">
        <f>SUM(B103:B107)</f>
        <v>283348.18</v>
      </c>
    </row>
    <row r="109" spans="1:2" ht="24" thickTop="1">
      <c r="A109" s="7"/>
      <c r="B109" s="20"/>
    </row>
    <row r="110" spans="1:2" ht="23.25">
      <c r="A110" s="7"/>
      <c r="B110" s="20"/>
    </row>
    <row r="111" spans="1:2" ht="26.25">
      <c r="A111" s="37"/>
      <c r="B111" s="48"/>
    </row>
    <row r="112" spans="1:2" ht="26.25">
      <c r="A112" s="37"/>
      <c r="B112" s="37"/>
    </row>
    <row r="113" spans="1:2" ht="26.25">
      <c r="A113" s="231"/>
      <c r="B113" s="231"/>
    </row>
    <row r="114" spans="1:2" ht="26.25">
      <c r="A114" s="231"/>
      <c r="B114" s="231"/>
    </row>
    <row r="115" spans="1:2" ht="26.25">
      <c r="A115" s="231"/>
      <c r="B115" s="231"/>
    </row>
    <row r="116" spans="1:2" ht="26.25">
      <c r="A116" s="37"/>
      <c r="B116" s="37"/>
    </row>
    <row r="117" spans="1:2" ht="23.25">
      <c r="A117" s="7"/>
      <c r="B117" s="167"/>
    </row>
    <row r="118" spans="1:2" ht="23.25">
      <c r="A118" s="7"/>
      <c r="B118" s="167"/>
    </row>
    <row r="119" spans="1:2" ht="23.25">
      <c r="A119" s="7"/>
      <c r="B119" s="167"/>
    </row>
    <row r="120" spans="1:2" ht="23.25">
      <c r="A120" s="31"/>
      <c r="B120" s="34"/>
    </row>
    <row r="121" spans="1:2" ht="23.25">
      <c r="A121" s="7"/>
      <c r="B121" s="20"/>
    </row>
    <row r="122" spans="1:2" ht="26.25">
      <c r="A122" s="231"/>
      <c r="B122" s="231"/>
    </row>
    <row r="123" spans="1:2" ht="26.25">
      <c r="A123" s="231"/>
      <c r="B123" s="231"/>
    </row>
    <row r="124" spans="1:2" ht="26.25">
      <c r="A124" s="231"/>
      <c r="B124" s="231"/>
    </row>
    <row r="125" spans="1:2" ht="18.75" customHeight="1">
      <c r="A125" s="37"/>
      <c r="B125" s="37"/>
    </row>
    <row r="126" spans="1:2" ht="23.25">
      <c r="A126" s="7"/>
      <c r="B126" s="20"/>
    </row>
    <row r="127" spans="1:2" ht="23.25">
      <c r="A127" s="20"/>
      <c r="B127" s="46"/>
    </row>
    <row r="128" spans="1:2" ht="23.25">
      <c r="A128" s="7"/>
      <c r="B128" s="20"/>
    </row>
    <row r="129" spans="1:2" ht="23.25">
      <c r="A129" s="7"/>
      <c r="B129" s="20"/>
    </row>
    <row r="130" spans="1:2" ht="23.25">
      <c r="A130" s="7"/>
      <c r="B130" s="20"/>
    </row>
    <row r="131" spans="1:2" ht="23.25">
      <c r="A131" s="7"/>
      <c r="B131" s="20"/>
    </row>
    <row r="132" spans="1:2" ht="23.25">
      <c r="A132" s="7"/>
      <c r="B132" s="20"/>
    </row>
    <row r="133" spans="1:2" ht="23.25">
      <c r="A133" s="7"/>
      <c r="B133" s="20"/>
    </row>
    <row r="134" spans="1:2" ht="23.25">
      <c r="A134" s="7"/>
      <c r="B134" s="20"/>
    </row>
    <row r="135" spans="1:2" ht="23.25">
      <c r="A135" s="7"/>
      <c r="B135" s="20"/>
    </row>
    <row r="136" spans="1:2" ht="23.25">
      <c r="A136" s="7"/>
      <c r="B136" s="20"/>
    </row>
  </sheetData>
  <sheetProtection/>
  <mergeCells count="27">
    <mergeCell ref="A2:B2"/>
    <mergeCell ref="A3:B3"/>
    <mergeCell ref="A4:B4"/>
    <mergeCell ref="A124:B124"/>
    <mergeCell ref="A123:B123"/>
    <mergeCell ref="A113:B113"/>
    <mergeCell ref="A114:B114"/>
    <mergeCell ref="A122:B122"/>
    <mergeCell ref="A11:C11"/>
    <mergeCell ref="A12:C12"/>
    <mergeCell ref="A13:C13"/>
    <mergeCell ref="A71:B71"/>
    <mergeCell ref="A80:B80"/>
    <mergeCell ref="A43:B43"/>
    <mergeCell ref="A42:B42"/>
    <mergeCell ref="A44:B44"/>
    <mergeCell ref="A54:B54"/>
    <mergeCell ref="A81:B81"/>
    <mergeCell ref="A82:B82"/>
    <mergeCell ref="A115:B115"/>
    <mergeCell ref="A101:B101"/>
    <mergeCell ref="A55:B55"/>
    <mergeCell ref="A56:B56"/>
    <mergeCell ref="A73:B73"/>
    <mergeCell ref="A100:B100"/>
    <mergeCell ref="A72:B72"/>
    <mergeCell ref="A99:B99"/>
  </mergeCells>
  <printOptions/>
  <pageMargins left="0.5511811023622047" right="0" top="0.5905511811023623" bottom="0" header="0.5118110236220472" footer="0.5118110236220472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6"/>
  <sheetViews>
    <sheetView tabSelected="1" zoomScalePageLayoutView="0" workbookViewId="0" topLeftCell="A1">
      <selection activeCell="A5" sqref="A5"/>
    </sheetView>
  </sheetViews>
  <sheetFormatPr defaultColWidth="9.140625" defaultRowHeight="21.75"/>
  <cols>
    <col min="1" max="1" width="61.28125" style="0" customWidth="1"/>
    <col min="2" max="2" width="13.00390625" style="0" customWidth="1"/>
    <col min="3" max="3" width="15.421875" style="0" customWidth="1"/>
    <col min="4" max="4" width="16.57421875" style="0" customWidth="1"/>
  </cols>
  <sheetData>
    <row r="1" ht="23.25">
      <c r="D1" s="163" t="s">
        <v>191</v>
      </c>
    </row>
    <row r="2" spans="1:4" ht="26.25">
      <c r="A2" s="237" t="s">
        <v>120</v>
      </c>
      <c r="B2" s="237"/>
      <c r="C2" s="237"/>
      <c r="D2" s="237"/>
    </row>
    <row r="3" spans="1:4" ht="26.25">
      <c r="A3" s="237" t="s">
        <v>190</v>
      </c>
      <c r="B3" s="237"/>
      <c r="C3" s="237"/>
      <c r="D3" s="237"/>
    </row>
    <row r="4" spans="1:4" ht="26.25">
      <c r="A4" s="238" t="s">
        <v>263</v>
      </c>
      <c r="B4" s="238"/>
      <c r="C4" s="238"/>
      <c r="D4" s="238"/>
    </row>
    <row r="5" spans="1:4" ht="36.75" customHeight="1">
      <c r="A5" s="220" t="s">
        <v>5</v>
      </c>
      <c r="B5" s="220" t="s">
        <v>8</v>
      </c>
      <c r="C5" s="220" t="s">
        <v>121</v>
      </c>
      <c r="D5" s="221" t="s">
        <v>122</v>
      </c>
    </row>
    <row r="6" spans="1:4" ht="23.25">
      <c r="A6" s="64" t="s">
        <v>123</v>
      </c>
      <c r="B6" s="65"/>
      <c r="C6" s="66"/>
      <c r="D6" s="67"/>
    </row>
    <row r="7" spans="1:4" ht="23.25">
      <c r="A7" s="68" t="s">
        <v>124</v>
      </c>
      <c r="B7" s="69" t="s">
        <v>125</v>
      </c>
      <c r="C7" s="70"/>
      <c r="D7" s="71"/>
    </row>
    <row r="8" spans="1:4" ht="23.25">
      <c r="A8" s="72" t="s">
        <v>126</v>
      </c>
      <c r="B8" s="73" t="s">
        <v>127</v>
      </c>
      <c r="C8" s="74">
        <v>165000</v>
      </c>
      <c r="D8" s="77">
        <f>4545.2</f>
        <v>4545.2</v>
      </c>
    </row>
    <row r="9" spans="1:4" ht="23.25">
      <c r="A9" s="72" t="s">
        <v>128</v>
      </c>
      <c r="B9" s="73" t="s">
        <v>129</v>
      </c>
      <c r="C9" s="74">
        <v>10000</v>
      </c>
      <c r="D9" s="76">
        <f>2.96</f>
        <v>2.96</v>
      </c>
    </row>
    <row r="10" spans="1:4" ht="23.25">
      <c r="A10" s="72" t="s">
        <v>130</v>
      </c>
      <c r="B10" s="73" t="s">
        <v>131</v>
      </c>
      <c r="C10" s="74">
        <v>13000</v>
      </c>
      <c r="D10" s="77">
        <f>2137.6</f>
        <v>2137.6</v>
      </c>
    </row>
    <row r="11" spans="1:4" ht="24" thickBot="1">
      <c r="A11" s="72" t="s">
        <v>132</v>
      </c>
      <c r="B11" s="78" t="s">
        <v>133</v>
      </c>
      <c r="C11" s="79">
        <v>15000</v>
      </c>
      <c r="D11" s="80">
        <f>1860+1390+1270</f>
        <v>4520</v>
      </c>
    </row>
    <row r="12" spans="1:4" ht="24" thickBot="1">
      <c r="A12" s="81" t="s">
        <v>48</v>
      </c>
      <c r="B12" s="82"/>
      <c r="C12" s="83">
        <f>SUM(C8:C11)</f>
        <v>203000</v>
      </c>
      <c r="D12" s="83">
        <f>SUM(D8:D11)</f>
        <v>11205.76</v>
      </c>
    </row>
    <row r="13" spans="1:4" ht="23.25">
      <c r="A13" s="84" t="s">
        <v>134</v>
      </c>
      <c r="B13" s="85" t="s">
        <v>135</v>
      </c>
      <c r="C13" s="71"/>
      <c r="D13" s="86"/>
    </row>
    <row r="14" spans="1:4" ht="23.25">
      <c r="A14" s="87" t="s">
        <v>136</v>
      </c>
      <c r="B14" s="88" t="s">
        <v>137</v>
      </c>
      <c r="C14" s="77">
        <v>18000</v>
      </c>
      <c r="D14" s="77">
        <v>0</v>
      </c>
    </row>
    <row r="15" spans="1:4" ht="23.25">
      <c r="A15" s="87" t="s">
        <v>138</v>
      </c>
      <c r="B15" s="88" t="s">
        <v>139</v>
      </c>
      <c r="C15" s="77">
        <v>1500</v>
      </c>
      <c r="D15" s="77">
        <v>0</v>
      </c>
    </row>
    <row r="16" spans="1:4" ht="23.25">
      <c r="A16" s="87" t="s">
        <v>140</v>
      </c>
      <c r="B16" s="88" t="s">
        <v>141</v>
      </c>
      <c r="C16" s="75">
        <v>40000</v>
      </c>
      <c r="D16" s="77">
        <f>1570+1850+1340</f>
        <v>4760</v>
      </c>
    </row>
    <row r="17" spans="1:4" ht="23.25">
      <c r="A17" s="87" t="s">
        <v>142</v>
      </c>
      <c r="B17" s="88" t="s">
        <v>143</v>
      </c>
      <c r="C17" s="75">
        <v>1300</v>
      </c>
      <c r="D17" s="77">
        <f>50+40+90</f>
        <v>180</v>
      </c>
    </row>
    <row r="18" spans="1:4" ht="23.25">
      <c r="A18" s="87" t="s">
        <v>144</v>
      </c>
      <c r="B18" s="88"/>
      <c r="C18" s="75">
        <v>500</v>
      </c>
      <c r="D18" s="77">
        <f>50+50+50</f>
        <v>150</v>
      </c>
    </row>
    <row r="19" spans="1:4" ht="23.25">
      <c r="A19" s="87" t="s">
        <v>145</v>
      </c>
      <c r="B19" s="88" t="s">
        <v>146</v>
      </c>
      <c r="C19" s="75">
        <v>10000</v>
      </c>
      <c r="D19" s="89">
        <v>0</v>
      </c>
    </row>
    <row r="20" spans="1:4" ht="23.25">
      <c r="A20" s="90" t="s">
        <v>147</v>
      </c>
      <c r="B20" s="73" t="s">
        <v>148</v>
      </c>
      <c r="C20" s="91">
        <v>2000</v>
      </c>
      <c r="D20" s="89">
        <v>0</v>
      </c>
    </row>
    <row r="21" spans="1:4" ht="23.25">
      <c r="A21" s="92" t="s">
        <v>149</v>
      </c>
      <c r="B21" s="88" t="s">
        <v>150</v>
      </c>
      <c r="C21" s="75">
        <v>2000</v>
      </c>
      <c r="D21" s="89">
        <f>800</f>
        <v>800</v>
      </c>
    </row>
    <row r="22" spans="1:4" ht="23.25">
      <c r="A22" s="92" t="s">
        <v>151</v>
      </c>
      <c r="B22" s="88"/>
      <c r="C22" s="75"/>
      <c r="D22" s="89"/>
    </row>
    <row r="23" spans="1:4" ht="23.25">
      <c r="A23" s="87" t="s">
        <v>152</v>
      </c>
      <c r="B23" s="88" t="s">
        <v>153</v>
      </c>
      <c r="C23" s="77">
        <v>6000</v>
      </c>
      <c r="D23" s="89">
        <v>0</v>
      </c>
    </row>
    <row r="24" spans="1:4" ht="23.25">
      <c r="A24" s="87" t="s">
        <v>154</v>
      </c>
      <c r="B24" s="73" t="s">
        <v>155</v>
      </c>
      <c r="C24" s="91">
        <v>500</v>
      </c>
      <c r="D24" s="89">
        <v>0</v>
      </c>
    </row>
    <row r="25" spans="1:4" ht="24" thickBot="1">
      <c r="A25" s="93" t="s">
        <v>156</v>
      </c>
      <c r="B25" s="73" t="s">
        <v>157</v>
      </c>
      <c r="C25" s="91">
        <v>500</v>
      </c>
      <c r="D25" s="89">
        <v>0</v>
      </c>
    </row>
    <row r="26" spans="1:4" ht="24" thickBot="1">
      <c r="A26" s="94" t="s">
        <v>48</v>
      </c>
      <c r="B26" s="82"/>
      <c r="C26" s="83">
        <f>SUM(C14:C25)</f>
        <v>82300</v>
      </c>
      <c r="D26" s="95">
        <f>SUM(D14:D25)</f>
        <v>5890</v>
      </c>
    </row>
    <row r="27" spans="1:4" ht="23.25">
      <c r="A27" s="68" t="s">
        <v>158</v>
      </c>
      <c r="B27" s="96" t="s">
        <v>159</v>
      </c>
      <c r="C27" s="66"/>
      <c r="D27" s="67"/>
    </row>
    <row r="28" spans="1:4" ht="23.25">
      <c r="A28" s="72" t="s">
        <v>160</v>
      </c>
      <c r="B28" s="73" t="s">
        <v>161</v>
      </c>
      <c r="C28" s="74">
        <v>300000</v>
      </c>
      <c r="D28" s="89">
        <v>0</v>
      </c>
    </row>
    <row r="29" spans="1:4" ht="23.25">
      <c r="A29" s="72" t="s">
        <v>162</v>
      </c>
      <c r="B29" s="78" t="s">
        <v>161</v>
      </c>
      <c r="C29" s="79">
        <v>0</v>
      </c>
      <c r="D29" s="97"/>
    </row>
    <row r="30" spans="1:4" ht="24" thickBot="1">
      <c r="A30" s="72" t="s">
        <v>225</v>
      </c>
      <c r="B30" s="78" t="s">
        <v>161</v>
      </c>
      <c r="C30" s="79">
        <v>36000</v>
      </c>
      <c r="D30" s="97">
        <f>3000+6000</f>
        <v>9000</v>
      </c>
    </row>
    <row r="31" spans="1:4" ht="24" thickBot="1">
      <c r="A31" s="98" t="s">
        <v>48</v>
      </c>
      <c r="B31" s="99"/>
      <c r="C31" s="100">
        <f>SUM(C28:C30)</f>
        <v>336000</v>
      </c>
      <c r="D31" s="101">
        <f>SUM(D28:D30)</f>
        <v>9000</v>
      </c>
    </row>
    <row r="32" spans="1:4" ht="23.25">
      <c r="A32" s="217"/>
      <c r="B32" s="218"/>
      <c r="C32" s="219"/>
      <c r="D32" s="212"/>
    </row>
    <row r="33" spans="1:4" ht="23.25">
      <c r="A33" s="224"/>
      <c r="B33" s="218"/>
      <c r="C33" s="212"/>
      <c r="D33" s="212"/>
    </row>
    <row r="34" spans="1:4" ht="40.5" customHeight="1">
      <c r="A34" s="222" t="s">
        <v>5</v>
      </c>
      <c r="B34" s="222" t="s">
        <v>8</v>
      </c>
      <c r="C34" s="222" t="s">
        <v>121</v>
      </c>
      <c r="D34" s="223" t="s">
        <v>122</v>
      </c>
    </row>
    <row r="35" spans="1:4" ht="23.25">
      <c r="A35" s="102" t="s">
        <v>163</v>
      </c>
      <c r="B35" s="103" t="s">
        <v>164</v>
      </c>
      <c r="C35" s="104"/>
      <c r="D35" s="105"/>
    </row>
    <row r="36" spans="1:4" ht="23.25">
      <c r="A36" s="106" t="s">
        <v>165</v>
      </c>
      <c r="B36" s="107" t="s">
        <v>166</v>
      </c>
      <c r="C36" s="108">
        <v>10000</v>
      </c>
      <c r="D36" s="89">
        <v>0</v>
      </c>
    </row>
    <row r="37" spans="1:4" ht="23.25">
      <c r="A37" s="87" t="s">
        <v>167</v>
      </c>
      <c r="B37" s="109" t="s">
        <v>168</v>
      </c>
      <c r="C37" s="75">
        <v>2000</v>
      </c>
      <c r="D37" s="110">
        <v>0</v>
      </c>
    </row>
    <row r="38" spans="1:4" ht="24" thickBot="1">
      <c r="A38" s="87" t="s">
        <v>234</v>
      </c>
      <c r="B38" s="111" t="s">
        <v>169</v>
      </c>
      <c r="C38" s="112">
        <v>20000</v>
      </c>
      <c r="D38" s="113">
        <f>5078+4197+3661</f>
        <v>12936</v>
      </c>
    </row>
    <row r="39" spans="1:4" ht="24" thickBot="1">
      <c r="A39" s="81" t="s">
        <v>48</v>
      </c>
      <c r="B39" s="114"/>
      <c r="C39" s="115">
        <f>SUM(C36:C38)</f>
        <v>32000</v>
      </c>
      <c r="D39" s="116">
        <f>SUM(D36:D38)</f>
        <v>12936</v>
      </c>
    </row>
    <row r="40" spans="1:4" ht="23.25">
      <c r="A40" s="117" t="s">
        <v>170</v>
      </c>
      <c r="B40" s="118"/>
      <c r="C40" s="71"/>
      <c r="D40" s="86"/>
    </row>
    <row r="41" spans="1:4" ht="23.25">
      <c r="A41" s="84" t="s">
        <v>171</v>
      </c>
      <c r="B41" s="118">
        <v>420000</v>
      </c>
      <c r="C41" s="71"/>
      <c r="D41" s="119"/>
    </row>
    <row r="42" spans="1:4" ht="23.25">
      <c r="A42" s="87" t="s">
        <v>172</v>
      </c>
      <c r="B42" s="120">
        <v>421002</v>
      </c>
      <c r="C42" s="75">
        <v>14000000</v>
      </c>
      <c r="D42" s="121">
        <v>0</v>
      </c>
    </row>
    <row r="43" spans="1:4" ht="23.25">
      <c r="A43" s="87" t="s">
        <v>173</v>
      </c>
      <c r="B43" s="120">
        <v>421003</v>
      </c>
      <c r="C43" s="75">
        <v>600000</v>
      </c>
      <c r="D43" s="121">
        <f>42466.14+60452.88</f>
        <v>102919.01999999999</v>
      </c>
    </row>
    <row r="44" spans="1:4" ht="23.25">
      <c r="A44" s="87" t="s">
        <v>174</v>
      </c>
      <c r="B44" s="120">
        <v>421005</v>
      </c>
      <c r="C44" s="75">
        <v>40000</v>
      </c>
      <c r="D44" s="121">
        <v>0</v>
      </c>
    </row>
    <row r="45" spans="1:4" ht="23.25">
      <c r="A45" s="87" t="s">
        <v>175</v>
      </c>
      <c r="B45" s="120">
        <v>421006</v>
      </c>
      <c r="C45" s="75">
        <v>1000</v>
      </c>
      <c r="D45" s="121">
        <f>29.1+58.2</f>
        <v>87.30000000000001</v>
      </c>
    </row>
    <row r="46" spans="1:4" ht="23.25">
      <c r="A46" s="122" t="s">
        <v>176</v>
      </c>
      <c r="B46" s="120">
        <v>421007</v>
      </c>
      <c r="C46" s="75">
        <v>1500000</v>
      </c>
      <c r="D46" s="121">
        <f>129705.68+123549.85</f>
        <v>253255.53</v>
      </c>
    </row>
    <row r="47" spans="1:4" ht="23.25">
      <c r="A47" s="106" t="s">
        <v>177</v>
      </c>
      <c r="B47" s="120">
        <v>421012</v>
      </c>
      <c r="C47" s="75">
        <v>30000</v>
      </c>
      <c r="D47" s="123">
        <v>180136.32</v>
      </c>
    </row>
    <row r="48" spans="1:4" ht="23.25">
      <c r="A48" s="87" t="s">
        <v>178</v>
      </c>
      <c r="B48" s="120">
        <v>421013</v>
      </c>
      <c r="C48" s="75">
        <v>600000</v>
      </c>
      <c r="D48" s="121">
        <v>0</v>
      </c>
    </row>
    <row r="49" spans="1:4" ht="24" thickBot="1">
      <c r="A49" s="92" t="s">
        <v>179</v>
      </c>
      <c r="B49" s="124">
        <v>421015</v>
      </c>
      <c r="C49" s="125">
        <v>300000</v>
      </c>
      <c r="D49" s="121">
        <f>48135</f>
        <v>48135</v>
      </c>
    </row>
    <row r="50" spans="1:4" ht="24" thickBot="1">
      <c r="A50" s="81" t="s">
        <v>48</v>
      </c>
      <c r="B50" s="126"/>
      <c r="C50" s="127">
        <f>SUM(C40:C49)</f>
        <v>17071000</v>
      </c>
      <c r="D50" s="101">
        <f>SUM(D42:D49)</f>
        <v>584533.1699999999</v>
      </c>
    </row>
    <row r="51" spans="1:4" ht="23.25">
      <c r="A51" s="128" t="s">
        <v>170</v>
      </c>
      <c r="B51" s="129"/>
      <c r="C51" s="130"/>
      <c r="D51" s="131"/>
    </row>
    <row r="52" spans="1:4" ht="23.25">
      <c r="A52" s="132" t="s">
        <v>180</v>
      </c>
      <c r="B52" s="133">
        <v>430000</v>
      </c>
      <c r="C52" s="134"/>
      <c r="D52" s="135"/>
    </row>
    <row r="53" spans="1:4" ht="24" thickBot="1">
      <c r="A53" s="136" t="s">
        <v>181</v>
      </c>
      <c r="B53" s="137">
        <v>431002</v>
      </c>
      <c r="C53" s="138">
        <v>15360000</v>
      </c>
      <c r="D53" s="121">
        <f>2846041</f>
        <v>2846041</v>
      </c>
    </row>
    <row r="54" spans="1:4" ht="24" thickBot="1">
      <c r="A54" s="94" t="s">
        <v>48</v>
      </c>
      <c r="B54" s="139"/>
      <c r="C54" s="100">
        <f>SUM(C53)</f>
        <v>15360000</v>
      </c>
      <c r="D54" s="101">
        <f>SUM(D53)</f>
        <v>2846041</v>
      </c>
    </row>
    <row r="55" spans="1:4" ht="23.25">
      <c r="A55" s="140" t="s">
        <v>182</v>
      </c>
      <c r="B55" s="141"/>
      <c r="C55" s="142"/>
      <c r="D55" s="143"/>
    </row>
    <row r="56" spans="1:4" ht="23.25">
      <c r="A56" s="144" t="s">
        <v>183</v>
      </c>
      <c r="B56" s="133">
        <v>440000</v>
      </c>
      <c r="C56" s="138"/>
      <c r="D56" s="145"/>
    </row>
    <row r="57" spans="1:4" ht="23.25">
      <c r="A57" s="146" t="s">
        <v>184</v>
      </c>
      <c r="B57" s="147"/>
      <c r="C57" s="135"/>
      <c r="D57" s="121">
        <f>562500</f>
        <v>562500</v>
      </c>
    </row>
    <row r="58" spans="1:4" ht="23.25">
      <c r="A58" s="148" t="s">
        <v>185</v>
      </c>
      <c r="B58" s="147"/>
      <c r="C58" s="135"/>
      <c r="D58" s="121">
        <f>201600</f>
        <v>201600</v>
      </c>
    </row>
    <row r="59" spans="1:4" ht="23.25">
      <c r="A59" s="148" t="s">
        <v>223</v>
      </c>
      <c r="B59" s="149"/>
      <c r="C59" s="159"/>
      <c r="D59" s="121">
        <f>4500</f>
        <v>4500</v>
      </c>
    </row>
    <row r="60" spans="1:4" ht="23.25">
      <c r="A60" s="148" t="s">
        <v>186</v>
      </c>
      <c r="B60" s="149"/>
      <c r="C60" s="159"/>
      <c r="D60" s="121">
        <f>19641+38324</f>
        <v>57965</v>
      </c>
    </row>
    <row r="61" spans="1:4" ht="23.25">
      <c r="A61" s="148" t="s">
        <v>220</v>
      </c>
      <c r="B61" s="149"/>
      <c r="C61" s="159"/>
      <c r="D61" s="121">
        <f>41000+104000</f>
        <v>145000</v>
      </c>
    </row>
    <row r="62" spans="1:4" ht="23.25">
      <c r="A62" s="148" t="s">
        <v>219</v>
      </c>
      <c r="B62" s="149"/>
      <c r="C62" s="159"/>
      <c r="D62" s="121">
        <v>167910</v>
      </c>
    </row>
    <row r="63" spans="1:4" ht="23.25">
      <c r="A63" s="148" t="s">
        <v>221</v>
      </c>
      <c r="B63" s="149"/>
      <c r="C63" s="159"/>
      <c r="D63" s="121">
        <v>21000</v>
      </c>
    </row>
    <row r="64" spans="1:4" ht="23.25">
      <c r="A64" s="148" t="s">
        <v>222</v>
      </c>
      <c r="B64" s="149"/>
      <c r="C64" s="159"/>
      <c r="D64" s="121">
        <v>136000</v>
      </c>
    </row>
    <row r="65" spans="1:4" ht="23.25">
      <c r="A65" s="148" t="s">
        <v>235</v>
      </c>
      <c r="B65" s="149"/>
      <c r="C65" s="159"/>
      <c r="D65" s="121">
        <v>34850</v>
      </c>
    </row>
    <row r="66" spans="1:4" ht="23.25">
      <c r="A66" s="213" t="s">
        <v>236</v>
      </c>
      <c r="B66" s="214"/>
      <c r="C66" s="215"/>
      <c r="D66" s="216">
        <v>4100</v>
      </c>
    </row>
    <row r="67" spans="1:4" ht="32.25" customHeight="1">
      <c r="A67" s="220" t="s">
        <v>5</v>
      </c>
      <c r="B67" s="220" t="s">
        <v>8</v>
      </c>
      <c r="C67" s="220" t="s">
        <v>121</v>
      </c>
      <c r="D67" s="221" t="s">
        <v>122</v>
      </c>
    </row>
    <row r="68" spans="1:4" ht="23.25">
      <c r="A68" s="148" t="s">
        <v>237</v>
      </c>
      <c r="B68" s="149"/>
      <c r="C68" s="159"/>
      <c r="D68" s="121">
        <v>30000</v>
      </c>
    </row>
    <row r="69" spans="1:4" ht="23.25">
      <c r="A69" s="148" t="s">
        <v>238</v>
      </c>
      <c r="B69" s="149"/>
      <c r="C69" s="159"/>
      <c r="D69" s="121">
        <v>8815</v>
      </c>
    </row>
    <row r="70" spans="1:4" ht="24" thickBot="1">
      <c r="A70" s="148" t="s">
        <v>239</v>
      </c>
      <c r="B70" s="149"/>
      <c r="C70" s="159"/>
      <c r="D70" s="121">
        <v>100000</v>
      </c>
    </row>
    <row r="71" spans="1:4" ht="24" thickBot="1">
      <c r="A71" s="150" t="s">
        <v>48</v>
      </c>
      <c r="B71" s="139"/>
      <c r="C71" s="127"/>
      <c r="D71" s="116">
        <f>SUM(D57:D70)</f>
        <v>1474240</v>
      </c>
    </row>
    <row r="72" spans="1:4" ht="23.25">
      <c r="A72" s="151" t="s">
        <v>187</v>
      </c>
      <c r="B72" s="141"/>
      <c r="C72" s="160"/>
      <c r="D72" s="158"/>
    </row>
    <row r="73" spans="1:4" ht="23.25">
      <c r="A73" s="152" t="s">
        <v>188</v>
      </c>
      <c r="B73" s="71"/>
      <c r="C73" s="161"/>
      <c r="D73" s="121">
        <f>135376.5</f>
        <v>135376.5</v>
      </c>
    </row>
    <row r="74" spans="1:4" ht="24" thickBot="1">
      <c r="A74" s="152" t="s">
        <v>261</v>
      </c>
      <c r="B74" s="149"/>
      <c r="C74" s="162"/>
      <c r="D74" s="121">
        <v>228000</v>
      </c>
    </row>
    <row r="75" spans="1:4" ht="24" thickBot="1">
      <c r="A75" s="153" t="s">
        <v>48</v>
      </c>
      <c r="B75" s="139"/>
      <c r="C75" s="100"/>
      <c r="D75" s="101">
        <f>SUM(D73:D74)</f>
        <v>363376.5</v>
      </c>
    </row>
    <row r="76" spans="1:4" ht="24" thickBot="1">
      <c r="A76" s="154" t="s">
        <v>189</v>
      </c>
      <c r="B76" s="155"/>
      <c r="C76" s="156">
        <f>C12+C26+C31+C39+C50+C54+C71+C75</f>
        <v>33084300</v>
      </c>
      <c r="D76" s="157">
        <f>D12+D26+D31+D39+D50+D54+D71+D75</f>
        <v>5307222.43</v>
      </c>
    </row>
  </sheetData>
  <sheetProtection/>
  <mergeCells count="3">
    <mergeCell ref="A2:D2"/>
    <mergeCell ref="A3:D3"/>
    <mergeCell ref="A4:D4"/>
  </mergeCells>
  <printOptions/>
  <pageMargins left="0.31496062992125984" right="0.11811023622047245" top="0" bottom="0.35433070866141736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Corporate Edition</cp:lastModifiedBy>
  <cp:lastPrinted>2019-06-05T08:26:33Z</cp:lastPrinted>
  <dcterms:created xsi:type="dcterms:W3CDTF">2003-11-30T04:11:06Z</dcterms:created>
  <dcterms:modified xsi:type="dcterms:W3CDTF">2019-06-11T04:31:19Z</dcterms:modified>
  <cp:category/>
  <cp:version/>
  <cp:contentType/>
  <cp:contentStatus/>
</cp:coreProperties>
</file>