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1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</sheets>
  <definedNames/>
  <calcPr fullCalcOnLoad="1"/>
</workbook>
</file>

<file path=xl/sharedStrings.xml><?xml version="1.0" encoding="utf-8"?>
<sst xmlns="http://schemas.openxmlformats.org/spreadsheetml/2006/main" count="368" uniqueCount="293">
  <si>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</si>
  <si>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</si>
  <si>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</si>
  <si>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</si>
  <si>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</si>
  <si>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</si>
  <si>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</si>
  <si>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</si>
  <si>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</si>
  <si>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</si>
  <si>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</si>
  <si>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</si>
  <si>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</si>
  <si>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</si>
  <si>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</si>
  <si>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</si>
  <si>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</si>
  <si>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</si>
  <si>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</si>
  <si>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</si>
  <si>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</si>
  <si>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</si>
  <si>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</si>
  <si>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</si>
  <si>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</si>
  <si>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</si>
  <si>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</si>
  <si>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</si>
  <si>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</si>
  <si>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</si>
  <si>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</si>
  <si>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</si>
  <si>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</si>
  <si>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</si>
  <si>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</si>
  <si>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</si>
  <si>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</si>
  <si>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</si>
  <si>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</si>
  <si>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</si>
  <si>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</si>
  <si>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</si>
  <si>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</si>
  <si>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</si>
  <si>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</si>
  <si>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</si>
  <si>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</si>
  <si>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</si>
  <si>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</si>
  <si>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</si>
  <si>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</si>
  <si>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</si>
  <si>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</si>
  <si>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</si>
  <si>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</si>
  <si>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</si>
  <si>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</si>
  <si>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</si>
  <si>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</si>
  <si>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</si>
  <si>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</si>
  <si>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</si>
  <si>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</si>
  <si>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</si>
  <si>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</si>
  <si>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</si>
  <si>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</si>
  <si>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</si>
  <si>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</si>
  <si>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</si>
  <si>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</si>
  <si>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</si>
  <si>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</si>
  <si>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</si>
  <si>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</si>
  <si>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</si>
  <si>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</si>
  <si>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</si>
  <si>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</si>
  <si>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</si>
  <si>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</si>
  <si>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</si>
  <si>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</si>
  <si>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</si>
  <si>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</si>
  <si>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</si>
  <si>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</si>
  <si>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</si>
  <si>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</si>
  <si>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</si>
  <si>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</si>
  <si>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</si>
  <si>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</si>
  <si>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</si>
  <si>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</si>
  <si>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</si>
  <si>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</si>
  <si>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</si>
  <si>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</si>
  <si>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</si>
  <si>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</si>
  <si>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</si>
  <si>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</si>
  <si>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</si>
  <si>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</si>
  <si>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</si>
  <si>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</si>
  <si>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</si>
  <si>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</si>
  <si>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</si>
  <si>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</si>
  <si>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</si>
  <si>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</si>
  <si>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</si>
  <si>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</si>
  <si>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</si>
  <si>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</si>
  <si>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</si>
  <si>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</si>
  <si>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</si>
  <si>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</si>
  <si>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</si>
  <si>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</si>
  <si>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</si>
  <si>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</si>
  <si>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</si>
  <si>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</si>
  <si>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</si>
  <si>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</si>
  <si>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</si>
  <si>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</si>
  <si>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</si>
  <si>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</si>
  <si>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</si>
  <si>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</si>
  <si>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</si>
  <si>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</si>
  <si>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</si>
  <si>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</si>
  <si>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</si>
  <si>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</si>
  <si>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</si>
  <si>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</si>
  <si>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</si>
  <si>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412210</t>
  </si>
  <si>
    <t>412303</t>
  </si>
  <si>
    <t>412304</t>
  </si>
  <si>
    <t xml:space="preserve">      อาหารในครัว  หรือพื้นที่ใด  ซึ่งมีพื้นที่เกิน  200  ตารางเมตร</t>
  </si>
  <si>
    <t>412306</t>
  </si>
  <si>
    <t>412307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</si>
  <si>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</si>
  <si>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</si>
  <si>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</si>
  <si>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</si>
  <si>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</si>
  <si>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</si>
  <si>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</si>
  <si>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</si>
  <si>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</si>
  <si>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</si>
  <si>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</si>
  <si>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</si>
  <si>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</si>
  <si>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</si>
  <si>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</si>
  <si>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</si>
  <si>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</si>
  <si>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</si>
  <si>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</si>
  <si>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</si>
  <si>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</si>
  <si>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</si>
  <si>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</si>
  <si>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</si>
  <si>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</si>
  <si>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</si>
  <si>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</si>
  <si>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</si>
  <si>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</si>
  <si>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</si>
  <si>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</si>
  <si>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</si>
  <si>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</si>
  <si>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</si>
  <si>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</si>
  <si>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</si>
  <si>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</si>
  <si>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</si>
  <si>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</si>
  <si>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</si>
  <si>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</si>
  <si>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</si>
  <si>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</si>
  <si>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</si>
  <si>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</si>
  <si>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บัญชีค่าธรรมเนียมเก็บและขนขยะมูลฝอย</t>
  </si>
  <si>
    <t xml:space="preserve">         บัญชีรายได้เบ็ดเตล็ดอื่น ๆ</t>
  </si>
  <si>
    <t xml:space="preserve">    เงินรับฝาก (หมายเหตุ  4)</t>
  </si>
  <si>
    <t>เงินรับฝาก - ประกันสังคม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</si>
  <si>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</si>
  <si>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</si>
  <si>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</si>
  <si>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 xml:space="preserve">         ประกันสังคม</t>
  </si>
  <si>
    <t>รายได้ค้างรับ</t>
  </si>
  <si>
    <t>บัญชีเงินสด</t>
  </si>
  <si>
    <t>บัญชีผัดส่ง</t>
  </si>
  <si>
    <t>งบกลาง</t>
  </si>
  <si>
    <t xml:space="preserve">         บัญชีค่าธรรมเนียมทะเบียนราษฎร์</t>
  </si>
  <si>
    <t>เงินรับฝาก - ค่าใช้จ่ายอื่น ๆ</t>
  </si>
  <si>
    <t>4. เงินอุดหนุน (ศพด.)</t>
  </si>
  <si>
    <t>5. เงินอุดหนุนอาหารกลางวัน</t>
  </si>
  <si>
    <t>6. เงินอุดหนุนส่งเสริมศักยภาพการจัดการศึกษา</t>
  </si>
  <si>
    <t>7. เงินอุดหนุนค่าจัดการเรียนการสอน (ศพด.)</t>
  </si>
  <si>
    <t>3.  เงินอุดหนุนเบี้ยยังชีพเอดส์</t>
  </si>
  <si>
    <t>บัญชีเจ้าหนี้เงินสะสม</t>
  </si>
  <si>
    <t>(3) รายได้จากทรัพย์สินอื่น ๆ</t>
  </si>
  <si>
    <t xml:space="preserve">            เงินเดือนพนักงานถ่ายโอน</t>
  </si>
  <si>
    <t xml:space="preserve">            ค่าเช่าบ้าน</t>
  </si>
  <si>
    <t>ปีงบประมาณ  2562</t>
  </si>
  <si>
    <t xml:space="preserve">             ลูกหนี้ภาษี-ภาษีบำรุงท้องที่  ยกมา  ณ  วันที่  1  ตุลาคม  2561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</si>
  <si>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31ตุลาคม  2561</t>
    </r>
  </si>
  <si>
    <t xml:space="preserve">         ปี 2561</t>
  </si>
  <si>
    <t>(3)  รายได้เบ็ดเตล็ดอื่น ๆ</t>
  </si>
  <si>
    <t>7. เงินอุดหนุนเงินเดือน/ค่าจ้างครู (ศพด)</t>
  </si>
  <si>
    <t>7. เงินอุดหนุนค่ากิจกรรมพัฒนาผู้เรียน</t>
  </si>
  <si>
    <t>3.  เงินอุดหนุนบริการสาธารณสุข</t>
  </si>
  <si>
    <t xml:space="preserve">            ค่าจ้างเหมาบริการ (สำนักปลัด) </t>
  </si>
  <si>
    <t xml:space="preserve">            ค่าจ้างเหมาบริการ (กองช่าง)</t>
  </si>
  <si>
    <t xml:space="preserve">            ค่าจ้างเหมาบริการ (กองการศึกษา)</t>
  </si>
  <si>
    <t xml:space="preserve">            ค่าจ้างเหมาบริการ (กองสาธารณสุข)</t>
  </si>
  <si>
    <t xml:space="preserve">           ค่าอาหารเสริม (นม)</t>
  </si>
  <si>
    <t xml:space="preserve">          คอมพิวเตอร์พร้อมเครื่องสำรองไฟ</t>
  </si>
  <si>
    <t xml:space="preserve">          จัดซื้อชุดตัดสนาม (แก๊ส LPG) ขนาด 6 คิว</t>
  </si>
  <si>
    <t xml:space="preserve">          โครงการปรับปรุงซ่อมแซมถนนสุขเกษม</t>
  </si>
  <si>
    <t xml:space="preserve">          โครงการก่อสร้างถนน คสล.สายครุฑธา ตอนที่ 2</t>
  </si>
  <si>
    <t xml:space="preserve">          โครงการบุกเบิกถนนสาย ซอยร่วมใจ</t>
  </si>
  <si>
    <t xml:space="preserve">          โครงการปรับปรุงซ่อมแซมถนนสายถาวร</t>
  </si>
  <si>
    <t xml:space="preserve">          ซ่อมแซมถนนแอสฟัลท์ติกคอนกรีตสายบ่อจิก</t>
  </si>
  <si>
    <r>
      <t xml:space="preserve">                   </t>
    </r>
    <r>
      <rPr>
        <b/>
        <sz val="16"/>
        <rFont val="Angsana New"/>
        <family val="1"/>
      </rPr>
      <t>หัก</t>
    </r>
  </si>
  <si>
    <t>เงินรับฝาก - กบข</t>
  </si>
  <si>
    <t xml:space="preserve">      ค่าที่ดินและสิ่งก่อสร้าง   (ก)</t>
  </si>
  <si>
    <t xml:space="preserve"> 6 500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</si>
  <si>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31  มกราคม  2562</t>
    </r>
  </si>
  <si>
    <t xml:space="preserve">         พายุปาบึก</t>
  </si>
  <si>
    <t>8. เงินอุดหนุนค่าจัดการเรียนการสอน (ประถม)</t>
  </si>
  <si>
    <t>9. เงินอุดหนุนค่าอุปกรณ์การเรียน</t>
  </si>
  <si>
    <t>10. เงินอุดหนุนค่าเครื่องแบบนักเรียน</t>
  </si>
  <si>
    <t>11. เงินอุดหนุนค่าหนังสือเรียน</t>
  </si>
  <si>
    <t>12. เงินอุดหนุนค่ากิจกรรมพัฒนาคุณภาพผู้เรียน</t>
  </si>
  <si>
    <t>13. เงินอุfหนุน โครงการสำรวจและขึ้นทะเบียนสัตว์</t>
  </si>
  <si>
    <t>14. เงินอุfหนุน โครงการขับเคลื่อนสัตว์</t>
  </si>
  <si>
    <t>15. เงินอุfหนุน DLTV รร.เทศบาล</t>
  </si>
  <si>
    <t>16. เงินอุfหนุน DLTV ศพด.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</si>
  <si>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28 กุมภาพันธ์ 2562</t>
    </r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</si>
  <si>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31  มีนาคม  2562</t>
    </r>
  </si>
  <si>
    <t xml:space="preserve">เงินอุดหนุนเฉพาะกิจ </t>
  </si>
  <si>
    <t xml:space="preserve">    เงินฝาก - กสท.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</si>
  <si>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31  พฤษภาคม  2562</t>
    </r>
  </si>
  <si>
    <t xml:space="preserve">         โครงการฟันสวย</t>
  </si>
  <si>
    <t xml:space="preserve">         โครงการโรคติดต่อเด็กปฐมวัย</t>
  </si>
  <si>
    <t xml:space="preserve">         บัญชีค่าธรรมเนียมควบคุมอาคาร</t>
  </si>
  <si>
    <t xml:space="preserve">         บัญชีค่าใบอนุญาติเกี่ยวกับการควบคุมอาคาร</t>
  </si>
  <si>
    <t xml:space="preserve">         บัญชีรายได้จากทรัพย์สิน</t>
  </si>
  <si>
    <t xml:space="preserve">         บัญชีค่าจำหน่ายแบบพิมพ์และคำร้อง</t>
  </si>
  <si>
    <t>(6)  ค่าธรรมเนียมเกี่ยวกับใบอนุญาตการขายสุรา</t>
  </si>
  <si>
    <t>(7)  ค่าปรับผิดสัญญา</t>
  </si>
  <si>
    <t>(8)  ค่าใบอนุญาตประกอบการค้าสำหรับกิจการที่เป็นอันตรายฯ</t>
  </si>
  <si>
    <t>(9)  ค่าใบอนุญาตจัดตั้งสถานที่จำหน่ายอาหารหรือสถานที่สะสม</t>
  </si>
  <si>
    <t>(10)  ค่าใบอนุญาตให้ตั้งตลาดเอกชน</t>
  </si>
  <si>
    <t>(11) ค่าใบอนุญาตเกี่ยวกับการควบคุมอาคาร</t>
  </si>
  <si>
    <t>(12)  ค่าใบอนุญาตเกี่ยวกับการโฆษณาโดยใช้เครื่องขยายเสียง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</si>
  <si>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31  กรกฎาคม  2562</t>
    </r>
  </si>
  <si>
    <t>เงินรับฝาก - ค่าใช้จ่าย 5%</t>
  </si>
  <si>
    <t xml:space="preserve">         บัญชีภาษีบำรุงท้องที่</t>
  </si>
  <si>
    <t xml:space="preserve">         บัญชีค่าธรรมเนียมเกี่ยวกับใบอนุญาตการขายสุรา</t>
  </si>
  <si>
    <t xml:space="preserve">         บัญชีภาษีมูลค่าเพิ่ม 1/9</t>
  </si>
  <si>
    <t xml:space="preserve">         บัญชีภาษีสรรพสามิต</t>
  </si>
  <si>
    <t xml:space="preserve">         บัญชีค่าภาคหลวงแร่</t>
  </si>
  <si>
    <t xml:space="preserve">         บัญชีค่าภาคหลวงปิโตรเลี่ยม</t>
  </si>
  <si>
    <t xml:space="preserve">         บัญชีค่าธรรมเนียมจดทะเบียนสิทธิและนิติกรรมที่ดิน</t>
  </si>
  <si>
    <t>ณ   วันที่   31  สิงหาคม   2562</t>
  </si>
  <si>
    <t>ณ  วันที่  31  สิงหาคม   2562</t>
  </si>
  <si>
    <r>
      <rPr>
        <b/>
        <sz val="16"/>
        <rFont val="Angsana New"/>
        <family val="1"/>
      </rPr>
      <t xml:space="preserve">   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 ณ  วันที่   31  สิงหาคม  2562</t>
    </r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</si>
  <si>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สิงหาคม    พ.ศ. 2562</t>
    </r>
  </si>
  <si>
    <t>(608,339.73)</t>
  </si>
  <si>
    <t xml:space="preserve">         บัญชีภาษีโรงเรือนและที่ดิน</t>
  </si>
  <si>
    <t xml:space="preserve">         บัญชีภาษีป้าย</t>
  </si>
  <si>
    <t xml:space="preserve">         บัญชีดอกเบี้ย</t>
  </si>
  <si>
    <t xml:space="preserve">         บัญชีภาษีมูลค่าเพิ่มตาม พรบ.</t>
  </si>
  <si>
    <t xml:space="preserve">         บัญชีเงินอุดหนุนทั่วไประบุวัตถุประสงค์ - ถ่ายโอนบุคลากรฯ</t>
  </si>
  <si>
    <t xml:space="preserve">         บัญชีเงินอุดหนุนเฉพาะกิจ - ขยายเขตระบบประปาหมู่บ้าน</t>
  </si>
  <si>
    <t>2. โครงการปรับปรุงซ่อมแซมระบบประปาหมู่บ้าน</t>
  </si>
  <si>
    <t>3. โครงการขยายเขตระบบประปาหมู่บ้าน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</si>
</sst>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9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0" fontId="3" fillId="0" borderId="0" xfId="0" applyFont="1" applyAlignment="1">
      <alignment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43" fontId="4" fillId="0" borderId="0" xfId="38" applyFont="1" applyBorder="1" applyAlignment="1">
      <alignment/>
    </xf>
    <xf numFmtId="43" fontId="2" fillId="0" borderId="19" xfId="38" applyFont="1" applyBorder="1" applyAlignment="1">
      <alignment/>
    </xf>
    <xf numFmtId="43" fontId="3" fillId="0" borderId="57" xfId="38" applyFont="1" applyBorder="1" applyAlignment="1">
      <alignment/>
    </xf>
    <xf numFmtId="43" fontId="3" fillId="0" borderId="23" xfId="38" applyFont="1" applyBorder="1" applyAlignment="1">
      <alignment/>
    </xf>
    <xf numFmtId="43" fontId="3" fillId="0" borderId="58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58" xfId="38" applyFont="1" applyBorder="1" applyAlignment="1">
      <alignment horizontal="center"/>
    </xf>
    <xf numFmtId="43" fontId="3" fillId="0" borderId="59" xfId="38" applyFont="1" applyBorder="1" applyAlignment="1">
      <alignment/>
    </xf>
    <xf numFmtId="43" fontId="4" fillId="0" borderId="60" xfId="38" applyFont="1" applyBorder="1" applyAlignment="1">
      <alignment/>
    </xf>
    <xf numFmtId="43" fontId="4" fillId="0" borderId="16" xfId="38" applyFont="1" applyBorder="1" applyAlignment="1">
      <alignment/>
    </xf>
    <xf numFmtId="43" fontId="3" fillId="34" borderId="24" xfId="38" applyFont="1" applyFill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58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61" xfId="38" applyFont="1" applyBorder="1" applyAlignment="1">
      <alignment/>
    </xf>
    <xf numFmtId="43" fontId="1" fillId="0" borderId="10" xfId="38" applyFont="1" applyBorder="1" applyAlignment="1">
      <alignment horizontal="right"/>
    </xf>
    <xf numFmtId="43" fontId="1" fillId="0" borderId="23" xfId="38" applyFont="1" applyBorder="1" applyAlignment="1">
      <alignment horizontal="center"/>
    </xf>
    <xf numFmtId="0" fontId="48" fillId="0" borderId="0" xfId="0" applyFont="1" applyBorder="1" applyAlignment="1">
      <alignment/>
    </xf>
    <xf numFmtId="43" fontId="4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3" fillId="0" borderId="62" xfId="0" applyNumberFormat="1" applyFont="1" applyFill="1" applyBorder="1" applyAlignment="1">
      <alignment horizontal="left"/>
    </xf>
    <xf numFmtId="0" fontId="4" fillId="0" borderId="63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" fontId="4" fillId="0" borderId="64" xfId="0" applyNumberFormat="1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3" fontId="3" fillId="34" borderId="58" xfId="38" applyFont="1" applyFill="1" applyBorder="1" applyAlignment="1">
      <alignment/>
    </xf>
    <xf numFmtId="43" fontId="3" fillId="34" borderId="58" xfId="38" applyFont="1" applyFill="1" applyBorder="1" applyAlignment="1">
      <alignment horizontal="center"/>
    </xf>
    <xf numFmtId="43" fontId="1" fillId="0" borderId="24" xfId="38" applyNumberFormat="1" applyFont="1" applyBorder="1" applyAlignment="1">
      <alignment horizontal="center"/>
    </xf>
    <xf numFmtId="43" fontId="3" fillId="34" borderId="25" xfId="38" applyFont="1" applyFill="1" applyBorder="1" applyAlignment="1">
      <alignment/>
    </xf>
    <xf numFmtId="43" fontId="3" fillId="0" borderId="42" xfId="38" applyFont="1" applyFill="1" applyBorder="1" applyAlignment="1">
      <alignment horizontal="right"/>
    </xf>
    <xf numFmtId="4" fontId="4" fillId="0" borderId="6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69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8229600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9525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8229600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388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5247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43">
      <selection activeCell="J6" sqref="J6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16384" width="9.140625" style="7" customWidth="1"/>
  </cols>
  <sheetData>
    <row r="1" spans="1:5" ht="24" customHeight="1">
      <c r="A1" s="229" t="s">
        <v>99</v>
      </c>
      <c r="B1" s="229"/>
      <c r="C1" s="229"/>
      <c r="D1" s="229"/>
      <c r="E1" s="229"/>
    </row>
    <row r="2" spans="1:5" ht="24" customHeight="1">
      <c r="A2" s="229" t="s">
        <v>49</v>
      </c>
      <c r="B2" s="229"/>
      <c r="C2" s="229"/>
      <c r="D2" s="229"/>
      <c r="E2" s="229"/>
    </row>
    <row r="3" spans="1:5" ht="24" customHeight="1">
      <c r="A3" s="229" t="s">
        <v>280</v>
      </c>
      <c r="B3" s="229"/>
      <c r="C3" s="229"/>
      <c r="D3" s="229"/>
      <c r="E3" s="229"/>
    </row>
    <row r="4" spans="1:4" ht="24.75" customHeight="1">
      <c r="A4" s="53" t="s">
        <v>5</v>
      </c>
      <c r="B4" s="53" t="s">
        <v>8</v>
      </c>
      <c r="C4" s="54" t="s">
        <v>6</v>
      </c>
      <c r="D4" s="53" t="s">
        <v>7</v>
      </c>
    </row>
    <row r="5" spans="1:4" ht="21.75" customHeight="1">
      <c r="A5" s="55" t="s">
        <v>54</v>
      </c>
      <c r="B5" s="56"/>
      <c r="C5" s="169"/>
      <c r="D5" s="170"/>
    </row>
    <row r="6" spans="1:4" ht="21.75" customHeight="1">
      <c r="A6" s="57" t="s">
        <v>114</v>
      </c>
      <c r="B6" s="58" t="s">
        <v>51</v>
      </c>
      <c r="C6" s="221">
        <v>2360.61</v>
      </c>
      <c r="D6" s="172"/>
    </row>
    <row r="7" spans="1:4" ht="21.75" customHeight="1">
      <c r="A7" s="57" t="s">
        <v>115</v>
      </c>
      <c r="B7" s="58" t="s">
        <v>51</v>
      </c>
      <c r="C7" s="221">
        <v>4146506.64</v>
      </c>
      <c r="D7" s="172"/>
    </row>
    <row r="8" spans="1:4" ht="21.75" customHeight="1">
      <c r="A8" s="57" t="s">
        <v>116</v>
      </c>
      <c r="B8" s="58" t="s">
        <v>51</v>
      </c>
      <c r="C8" s="221">
        <v>119.84</v>
      </c>
      <c r="D8" s="172"/>
    </row>
    <row r="9" spans="1:4" ht="21.75" customHeight="1">
      <c r="A9" s="59" t="s">
        <v>55</v>
      </c>
      <c r="B9" s="58"/>
      <c r="C9" s="221"/>
      <c r="D9" s="172"/>
    </row>
    <row r="10" spans="1:4" ht="21.75" customHeight="1">
      <c r="A10" s="57" t="s">
        <v>117</v>
      </c>
      <c r="B10" s="58" t="s">
        <v>52</v>
      </c>
      <c r="C10" s="221">
        <v>4629444.41</v>
      </c>
      <c r="D10" s="172"/>
    </row>
    <row r="11" spans="1:4" ht="21.75" customHeight="1">
      <c r="A11" s="57" t="s">
        <v>118</v>
      </c>
      <c r="B11" s="58" t="s">
        <v>52</v>
      </c>
      <c r="C11" s="221">
        <v>5710222.76</v>
      </c>
      <c r="D11" s="172"/>
    </row>
    <row r="12" spans="1:4" ht="21.75" customHeight="1">
      <c r="A12" s="57" t="s">
        <v>200</v>
      </c>
      <c r="B12" s="58" t="s">
        <v>52</v>
      </c>
      <c r="C12" s="221">
        <v>104911.31</v>
      </c>
      <c r="D12" s="172"/>
    </row>
    <row r="13" spans="1:4" ht="21.75" customHeight="1">
      <c r="A13" s="57" t="s">
        <v>100</v>
      </c>
      <c r="B13" s="58">
        <v>701</v>
      </c>
      <c r="C13" s="221">
        <v>4469927.52</v>
      </c>
      <c r="D13" s="172"/>
    </row>
    <row r="14" spans="1:4" ht="21.75" customHeight="1">
      <c r="A14" s="57" t="s">
        <v>107</v>
      </c>
      <c r="B14" s="58">
        <v>702</v>
      </c>
      <c r="C14" s="221">
        <v>5000</v>
      </c>
      <c r="D14" s="172"/>
    </row>
    <row r="15" spans="1:4" ht="21.75" customHeight="1">
      <c r="A15" s="57" t="s">
        <v>102</v>
      </c>
      <c r="B15" s="58">
        <v>703</v>
      </c>
      <c r="C15" s="221">
        <v>19481442</v>
      </c>
      <c r="D15" s="172"/>
    </row>
    <row r="16" spans="1:4" ht="21.75" customHeight="1">
      <c r="A16" s="57" t="s">
        <v>201</v>
      </c>
      <c r="B16" s="58"/>
      <c r="C16" s="221">
        <v>0</v>
      </c>
      <c r="D16" s="172"/>
    </row>
    <row r="17" spans="1:4" ht="21.75" customHeight="1">
      <c r="A17" s="57" t="s">
        <v>204</v>
      </c>
      <c r="B17" s="58"/>
      <c r="C17" s="221">
        <v>988.1</v>
      </c>
      <c r="D17" s="172"/>
    </row>
    <row r="18" spans="1:4" ht="21.75" customHeight="1">
      <c r="A18" s="59" t="s">
        <v>56</v>
      </c>
      <c r="B18" s="60"/>
      <c r="C18" s="221"/>
      <c r="D18" s="172"/>
    </row>
    <row r="19" spans="1:4" ht="21.75" customHeight="1">
      <c r="A19" s="57" t="s">
        <v>84</v>
      </c>
      <c r="B19" s="61" t="s">
        <v>81</v>
      </c>
      <c r="C19" s="221">
        <v>4227.39</v>
      </c>
      <c r="D19" s="172"/>
    </row>
    <row r="20" spans="1:4" ht="21.75" customHeight="1">
      <c r="A20" s="57" t="s">
        <v>80</v>
      </c>
      <c r="B20" s="61" t="s">
        <v>53</v>
      </c>
      <c r="C20" s="222">
        <v>0</v>
      </c>
      <c r="D20" s="172"/>
    </row>
    <row r="21" spans="1:4" ht="21.75" customHeight="1">
      <c r="A21" s="57" t="s">
        <v>104</v>
      </c>
      <c r="B21" s="61" t="s">
        <v>105</v>
      </c>
      <c r="C21" s="222">
        <v>318107.5</v>
      </c>
      <c r="D21" s="172"/>
    </row>
    <row r="22" spans="1:4" ht="21.75" customHeight="1">
      <c r="A22" s="57" t="s">
        <v>57</v>
      </c>
      <c r="B22" s="61" t="s">
        <v>47</v>
      </c>
      <c r="C22" s="222">
        <v>5868114.67</v>
      </c>
      <c r="D22" s="172"/>
    </row>
    <row r="23" spans="1:4" ht="21.75" customHeight="1">
      <c r="A23" s="57" t="s">
        <v>109</v>
      </c>
      <c r="B23" s="60">
        <v>6000</v>
      </c>
      <c r="C23" s="222">
        <v>7262</v>
      </c>
      <c r="D23" s="172"/>
    </row>
    <row r="24" spans="1:4" ht="21.75" customHeight="1">
      <c r="A24" s="57" t="s">
        <v>108</v>
      </c>
      <c r="B24" s="60">
        <v>100</v>
      </c>
      <c r="C24" s="222">
        <v>9144804</v>
      </c>
      <c r="D24" s="172"/>
    </row>
    <row r="25" spans="1:4" ht="21.75" customHeight="1">
      <c r="A25" s="57" t="s">
        <v>110</v>
      </c>
      <c r="B25" s="60">
        <v>101</v>
      </c>
      <c r="C25" s="222">
        <v>159240</v>
      </c>
      <c r="D25" s="172"/>
    </row>
    <row r="26" spans="1:4" ht="21.75" customHeight="1">
      <c r="A26" s="57" t="s">
        <v>111</v>
      </c>
      <c r="B26" s="60">
        <v>102</v>
      </c>
      <c r="C26" s="222">
        <v>2405920</v>
      </c>
      <c r="D26" s="172"/>
    </row>
    <row r="27" spans="1:4" ht="21.75" customHeight="1">
      <c r="A27" s="57" t="s">
        <v>58</v>
      </c>
      <c r="B27" s="60">
        <v>200</v>
      </c>
      <c r="C27" s="222">
        <v>303800</v>
      </c>
      <c r="D27" s="172"/>
    </row>
    <row r="28" spans="1:4" ht="21.75" customHeight="1">
      <c r="A28" s="57" t="s">
        <v>112</v>
      </c>
      <c r="B28" s="60" t="s">
        <v>113</v>
      </c>
      <c r="C28" s="222">
        <v>15950</v>
      </c>
      <c r="D28" s="172"/>
    </row>
    <row r="29" spans="1:4" ht="21.75" customHeight="1">
      <c r="A29" s="57" t="s">
        <v>59</v>
      </c>
      <c r="B29" s="60">
        <v>250</v>
      </c>
      <c r="C29" s="222">
        <v>4328686.04</v>
      </c>
      <c r="D29" s="172"/>
    </row>
    <row r="30" spans="1:4" ht="21.75" customHeight="1">
      <c r="A30" s="57" t="s">
        <v>60</v>
      </c>
      <c r="B30" s="60">
        <v>270</v>
      </c>
      <c r="C30" s="222">
        <v>964766.81</v>
      </c>
      <c r="D30" s="172"/>
    </row>
    <row r="31" spans="1:4" ht="21.75" customHeight="1">
      <c r="A31" s="57" t="s">
        <v>36</v>
      </c>
      <c r="B31" s="60">
        <v>6270</v>
      </c>
      <c r="C31" s="222">
        <v>0</v>
      </c>
      <c r="D31" s="172"/>
    </row>
    <row r="32" spans="1:4" ht="21.75" customHeight="1">
      <c r="A32" s="57" t="s">
        <v>37</v>
      </c>
      <c r="B32" s="60">
        <v>300</v>
      </c>
      <c r="C32" s="222">
        <v>384349.89</v>
      </c>
      <c r="D32" s="172"/>
    </row>
    <row r="33" spans="1:4" ht="21.75" customHeight="1">
      <c r="A33" s="57" t="s">
        <v>38</v>
      </c>
      <c r="B33" s="60">
        <v>400</v>
      </c>
      <c r="C33" s="222">
        <v>18000</v>
      </c>
      <c r="D33" s="172"/>
    </row>
    <row r="34" spans="1:4" ht="21.75" customHeight="1">
      <c r="A34" s="57" t="s">
        <v>61</v>
      </c>
      <c r="B34" s="60">
        <v>450</v>
      </c>
      <c r="C34" s="222">
        <v>411975.81</v>
      </c>
      <c r="D34" s="172"/>
    </row>
    <row r="35" spans="1:4" ht="21.75" customHeight="1">
      <c r="A35" s="57" t="s">
        <v>62</v>
      </c>
      <c r="B35" s="60">
        <v>500</v>
      </c>
      <c r="C35" s="222">
        <v>0</v>
      </c>
      <c r="D35" s="172"/>
    </row>
    <row r="36" spans="1:4" ht="21.75" customHeight="1">
      <c r="A36" s="57" t="s">
        <v>240</v>
      </c>
      <c r="B36" s="60" t="s">
        <v>241</v>
      </c>
      <c r="C36" s="222">
        <v>934000</v>
      </c>
      <c r="D36" s="172"/>
    </row>
    <row r="37" spans="1:4" ht="21.75" customHeight="1">
      <c r="A37" s="57" t="s">
        <v>83</v>
      </c>
      <c r="B37" s="60">
        <v>550</v>
      </c>
      <c r="C37" s="222">
        <v>0</v>
      </c>
      <c r="D37" s="172"/>
    </row>
    <row r="38" spans="1:4" ht="21.75" customHeight="1">
      <c r="A38" s="57" t="s">
        <v>205</v>
      </c>
      <c r="B38" s="60"/>
      <c r="C38" s="173"/>
      <c r="D38" s="172"/>
    </row>
    <row r="39" spans="1:4" ht="21.75" customHeight="1">
      <c r="A39" s="57" t="s">
        <v>85</v>
      </c>
      <c r="B39" s="60">
        <v>600</v>
      </c>
      <c r="C39" s="171"/>
      <c r="D39" s="177">
        <v>26205</v>
      </c>
    </row>
    <row r="40" spans="1:4" ht="21.75" customHeight="1">
      <c r="A40" s="57" t="s">
        <v>214</v>
      </c>
      <c r="B40" s="60">
        <v>600</v>
      </c>
      <c r="C40" s="171"/>
      <c r="D40" s="177">
        <v>0</v>
      </c>
    </row>
    <row r="41" spans="1:4" ht="21.75" customHeight="1">
      <c r="A41" s="57" t="s">
        <v>63</v>
      </c>
      <c r="B41" s="60">
        <v>700</v>
      </c>
      <c r="C41" s="171"/>
      <c r="D41" s="177">
        <v>26403956.46</v>
      </c>
    </row>
    <row r="42" spans="1:4" ht="21.75" customHeight="1">
      <c r="A42" s="57" t="s">
        <v>64</v>
      </c>
      <c r="B42" s="60">
        <v>703</v>
      </c>
      <c r="C42" s="171"/>
      <c r="D42" s="177">
        <v>6842541.29</v>
      </c>
    </row>
    <row r="43" spans="1:4" ht="21.75" customHeight="1">
      <c r="A43" s="57" t="s">
        <v>101</v>
      </c>
      <c r="B43" s="60">
        <v>800</v>
      </c>
      <c r="C43" s="171"/>
      <c r="D43" s="177">
        <v>2192492.32</v>
      </c>
    </row>
    <row r="44" spans="1:4" ht="21.75" customHeight="1">
      <c r="A44" s="57" t="s">
        <v>103</v>
      </c>
      <c r="B44" s="60">
        <v>801</v>
      </c>
      <c r="C44" s="171"/>
      <c r="D44" s="177">
        <v>2171939.57</v>
      </c>
    </row>
    <row r="45" spans="1:4" ht="21.75" customHeight="1">
      <c r="A45" s="57" t="s">
        <v>65</v>
      </c>
      <c r="B45" s="60">
        <v>821</v>
      </c>
      <c r="C45" s="171"/>
      <c r="D45" s="177">
        <v>26001455.55</v>
      </c>
    </row>
    <row r="46" spans="1:4" ht="21.75" customHeight="1">
      <c r="A46" s="62" t="s">
        <v>98</v>
      </c>
      <c r="B46" s="63">
        <v>900</v>
      </c>
      <c r="C46" s="174"/>
      <c r="D46" s="224">
        <v>181537.11</v>
      </c>
    </row>
    <row r="47" spans="1:4" ht="21.75" customHeight="1" thickBot="1">
      <c r="A47" s="36" t="s">
        <v>48</v>
      </c>
      <c r="B47" s="35"/>
      <c r="C47" s="175">
        <f>SUM(C6:C45)</f>
        <v>63820127.30000001</v>
      </c>
      <c r="D47" s="176">
        <f>SUM(D39:D46)</f>
        <v>63820127.3</v>
      </c>
    </row>
    <row r="48" ht="24" thickTop="1"/>
    <row r="55" spans="1:5" ht="23.25">
      <c r="A55" s="228"/>
      <c r="B55" s="228"/>
      <c r="C55" s="228"/>
      <c r="D55" s="228"/>
      <c r="E55" s="228"/>
    </row>
    <row r="56" spans="1:5" ht="23.25">
      <c r="A56" s="227"/>
      <c r="B56" s="227"/>
      <c r="C56" s="227"/>
      <c r="D56" s="227"/>
      <c r="E56" s="227"/>
    </row>
    <row r="57" spans="1:5" ht="23.25">
      <c r="A57" s="227"/>
      <c r="B57" s="227"/>
      <c r="C57" s="227"/>
      <c r="D57" s="227"/>
      <c r="E57" s="227"/>
    </row>
    <row r="59" ht="23.25">
      <c r="C59" s="21"/>
    </row>
    <row r="60" ht="23.25">
      <c r="C60" s="21"/>
    </row>
    <row r="61" ht="23.25">
      <c r="C61" s="21"/>
    </row>
  </sheetData>
  <sheetProtection/>
  <mergeCells count="6">
    <mergeCell ref="A56:E56"/>
    <mergeCell ref="A57:E57"/>
    <mergeCell ref="A55:E55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85"/>
  <sheetViews>
    <sheetView tabSelected="1" zoomScalePageLayoutView="0" workbookViewId="0" topLeftCell="A86">
      <selection activeCell="E96" sqref="E96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7" width="9.140625" style="1" customWidth="1"/>
    <col min="8" max="8" width="19.57421875" style="1" customWidth="1"/>
    <col min="9" max="9" width="16.421875" style="1" customWidth="1"/>
    <col min="10" max="16384" width="9.140625" style="1" customWidth="1"/>
  </cols>
  <sheetData>
    <row r="3" spans="1:5" ht="26.25">
      <c r="A3" s="229" t="s">
        <v>119</v>
      </c>
      <c r="B3" s="229"/>
      <c r="C3" s="229"/>
      <c r="D3" s="229"/>
      <c r="E3" s="229"/>
    </row>
    <row r="4" spans="1:5" ht="25.5" customHeight="1">
      <c r="A4" s="229" t="s">
        <v>9</v>
      </c>
      <c r="B4" s="229"/>
      <c r="C4" s="229"/>
      <c r="D4" s="229"/>
      <c r="E4" s="229"/>
    </row>
    <row r="5" ht="22.5" customHeight="1">
      <c r="E5" s="15" t="s">
        <v>218</v>
      </c>
    </row>
    <row r="6" spans="1:5" ht="22.5" customHeight="1">
      <c r="A6" s="229" t="s">
        <v>10</v>
      </c>
      <c r="B6" s="229"/>
      <c r="C6" s="229"/>
      <c r="D6" s="229"/>
      <c r="E6" s="229"/>
    </row>
    <row r="7" spans="1:5" ht="22.5" customHeight="1" thickBot="1">
      <c r="A7" s="8" t="s">
        <v>283</v>
      </c>
      <c r="B7" s="8"/>
      <c r="C7" s="8"/>
      <c r="D7" s="8"/>
      <c r="E7" s="8"/>
    </row>
    <row r="8" spans="1:5" ht="24" customHeight="1" thickTop="1">
      <c r="A8" s="231" t="s">
        <v>11</v>
      </c>
      <c r="B8" s="232"/>
      <c r="C8" s="9"/>
      <c r="D8" s="13"/>
      <c r="E8" s="182" t="s">
        <v>14</v>
      </c>
    </row>
    <row r="9" spans="1:5" ht="23.25">
      <c r="A9" s="179" t="s">
        <v>12</v>
      </c>
      <c r="B9" s="180" t="s">
        <v>13</v>
      </c>
      <c r="C9" s="30" t="s">
        <v>5</v>
      </c>
      <c r="D9" s="18" t="s">
        <v>8</v>
      </c>
      <c r="E9" s="180" t="s">
        <v>13</v>
      </c>
    </row>
    <row r="10" spans="1:5" ht="22.5" thickBot="1">
      <c r="A10" s="178" t="s">
        <v>4</v>
      </c>
      <c r="B10" s="181" t="s">
        <v>4</v>
      </c>
      <c r="C10" s="10"/>
      <c r="D10" s="16"/>
      <c r="E10" s="181" t="s">
        <v>4</v>
      </c>
    </row>
    <row r="11" spans="1:5" ht="22.5" thickTop="1">
      <c r="A11" s="12"/>
      <c r="B11" s="184">
        <v>15202893.4</v>
      </c>
      <c r="C11" s="15" t="s">
        <v>16</v>
      </c>
      <c r="D11" s="2"/>
      <c r="E11" s="202">
        <v>13827516.14</v>
      </c>
    </row>
    <row r="12" spans="1:5" ht="21.75">
      <c r="A12" s="22"/>
      <c r="B12" s="23"/>
      <c r="C12" s="17" t="s">
        <v>46</v>
      </c>
      <c r="D12" s="2"/>
      <c r="E12" s="23"/>
    </row>
    <row r="13" spans="1:5" ht="21.75">
      <c r="A13" s="203">
        <v>203000</v>
      </c>
      <c r="B13" s="191">
        <f>168785.76+9155.87+15762.78+1240+2236.15+9228.8</f>
        <v>206409.36</v>
      </c>
      <c r="C13" s="185" t="s">
        <v>17</v>
      </c>
      <c r="D13" s="186" t="s">
        <v>24</v>
      </c>
      <c r="E13" s="191">
        <v>9228.8</v>
      </c>
    </row>
    <row r="14" spans="1:5" ht="21.75">
      <c r="A14" s="204">
        <v>82300</v>
      </c>
      <c r="B14" s="191">
        <f>27673.8+2865+4970+3882.5+4870.9+9474.5</f>
        <v>53736.700000000004</v>
      </c>
      <c r="C14" s="185" t="s">
        <v>18</v>
      </c>
      <c r="D14" s="186" t="s">
        <v>25</v>
      </c>
      <c r="E14" s="191">
        <v>9474.5</v>
      </c>
    </row>
    <row r="15" spans="1:5" ht="21.75">
      <c r="A15" s="203">
        <v>336000</v>
      </c>
      <c r="B15" s="190">
        <f>36174.41+3000+6000+3000+34932.38</f>
        <v>83106.79000000001</v>
      </c>
      <c r="C15" s="185" t="s">
        <v>19</v>
      </c>
      <c r="D15" s="186" t="s">
        <v>26</v>
      </c>
      <c r="E15" s="190">
        <v>34932.38</v>
      </c>
    </row>
    <row r="16" spans="1:5" ht="21.75">
      <c r="A16" s="203">
        <v>0</v>
      </c>
      <c r="B16" s="191">
        <v>0</v>
      </c>
      <c r="C16" s="185" t="s">
        <v>20</v>
      </c>
      <c r="D16" s="186" t="s">
        <v>27</v>
      </c>
      <c r="E16" s="191">
        <v>0</v>
      </c>
    </row>
    <row r="17" spans="1:5" ht="21.75">
      <c r="A17" s="203">
        <v>32000</v>
      </c>
      <c r="B17" s="190">
        <f>25216+3193+2905+3892+3210+3419</f>
        <v>41835</v>
      </c>
      <c r="C17" s="185" t="s">
        <v>21</v>
      </c>
      <c r="D17" s="186" t="s">
        <v>28</v>
      </c>
      <c r="E17" s="190">
        <v>3419</v>
      </c>
    </row>
    <row r="18" spans="1:5" ht="21.75">
      <c r="A18" s="204">
        <v>0</v>
      </c>
      <c r="B18" s="187">
        <v>0</v>
      </c>
      <c r="C18" s="185" t="s">
        <v>22</v>
      </c>
      <c r="D18" s="186" t="s">
        <v>29</v>
      </c>
      <c r="E18" s="190">
        <v>0</v>
      </c>
    </row>
    <row r="19" spans="1:5" ht="21.75">
      <c r="A19" s="203">
        <v>17071000</v>
      </c>
      <c r="B19" s="190">
        <f>5213112.78+421872.51+190130.15+3264080.36+530924.84+3765309.06</f>
        <v>13385429.700000001</v>
      </c>
      <c r="C19" s="185" t="s">
        <v>23</v>
      </c>
      <c r="D19" s="186" t="s">
        <v>30</v>
      </c>
      <c r="E19" s="190">
        <v>3765309.06</v>
      </c>
    </row>
    <row r="20" spans="1:5" ht="21.75">
      <c r="A20" s="203">
        <v>15360000</v>
      </c>
      <c r="B20" s="190">
        <f>6721345</f>
        <v>6721345</v>
      </c>
      <c r="C20" s="185" t="s">
        <v>96</v>
      </c>
      <c r="D20" s="186" t="s">
        <v>31</v>
      </c>
      <c r="E20" s="190">
        <v>0</v>
      </c>
    </row>
    <row r="21" spans="1:5" ht="22.5" thickBot="1">
      <c r="A21" s="205">
        <f>SUM(A13:A20)</f>
        <v>33084300</v>
      </c>
      <c r="B21" s="192">
        <f>SUM(B13:B20)</f>
        <v>20491862.55</v>
      </c>
      <c r="D21" s="14"/>
      <c r="E21" s="192">
        <f>SUM(E13:E20)</f>
        <v>3822363.74</v>
      </c>
    </row>
    <row r="22" spans="2:5" ht="22.5" thickTop="1">
      <c r="B22" s="207">
        <f>2216293+1291100+101700+829391+137109</f>
        <v>4575593</v>
      </c>
      <c r="C22" s="185" t="s">
        <v>66</v>
      </c>
      <c r="D22" s="188">
        <v>62000</v>
      </c>
      <c r="E22" s="207">
        <v>137109</v>
      </c>
    </row>
    <row r="23" spans="2:5" ht="21.75">
      <c r="B23" s="207">
        <f>228000+620000+314000</f>
        <v>1162000</v>
      </c>
      <c r="C23" s="185" t="s">
        <v>255</v>
      </c>
      <c r="D23" s="188">
        <v>62000</v>
      </c>
      <c r="E23" s="207">
        <v>314000</v>
      </c>
    </row>
    <row r="24" spans="2:5" ht="21.75">
      <c r="B24" s="190">
        <f>455.03+381.9+530.24+878.87</f>
        <v>2246.04</v>
      </c>
      <c r="C24" s="185" t="s">
        <v>86</v>
      </c>
      <c r="D24" s="189" t="s">
        <v>88</v>
      </c>
      <c r="E24" s="190">
        <v>878.87</v>
      </c>
    </row>
    <row r="25" spans="2:5" ht="21.75">
      <c r="B25" s="187">
        <f>15308+4000+23500</f>
        <v>42808</v>
      </c>
      <c r="C25" s="185" t="s">
        <v>67</v>
      </c>
      <c r="D25" s="189" t="s">
        <v>53</v>
      </c>
      <c r="E25" s="223">
        <v>0</v>
      </c>
    </row>
    <row r="26" spans="2:5" ht="21.75">
      <c r="B26" s="190">
        <f>1600.4+1500</f>
        <v>3100.4</v>
      </c>
      <c r="C26" s="185" t="s">
        <v>206</v>
      </c>
      <c r="D26" s="189" t="s">
        <v>47</v>
      </c>
      <c r="E26" s="190">
        <v>0</v>
      </c>
    </row>
    <row r="27" spans="2:5" ht="21.75">
      <c r="B27" s="190">
        <v>0</v>
      </c>
      <c r="C27" s="185" t="s">
        <v>203</v>
      </c>
      <c r="D27" s="189"/>
      <c r="E27" s="190">
        <v>0</v>
      </c>
    </row>
    <row r="28" spans="2:5" ht="21.75">
      <c r="B28" s="190">
        <f>78617</f>
        <v>78617</v>
      </c>
      <c r="C28" s="185" t="s">
        <v>50</v>
      </c>
      <c r="D28" s="188">
        <v>700</v>
      </c>
      <c r="E28" s="190">
        <v>0</v>
      </c>
    </row>
    <row r="29" spans="2:5" ht="21.75">
      <c r="B29" s="190">
        <f>1901518.02+296727.25+336802.88+300511.84+295070.23+293984.22</f>
        <v>3424614.4399999995</v>
      </c>
      <c r="C29" s="185" t="s">
        <v>87</v>
      </c>
      <c r="D29" s="188">
        <v>900</v>
      </c>
      <c r="E29" s="193">
        <v>293984.22</v>
      </c>
    </row>
    <row r="30" spans="2:5" ht="21.75">
      <c r="B30" s="41"/>
      <c r="D30" s="14"/>
      <c r="E30" s="23"/>
    </row>
    <row r="31" spans="2:5" ht="21.75">
      <c r="B31" s="2"/>
      <c r="D31" s="14"/>
      <c r="E31" s="23"/>
    </row>
    <row r="32" spans="2:5" ht="21.75">
      <c r="B32" s="2"/>
      <c r="D32" s="14"/>
      <c r="E32" s="23"/>
    </row>
    <row r="33" spans="2:5" ht="21.75">
      <c r="B33" s="2"/>
      <c r="D33" s="2"/>
      <c r="E33" s="23"/>
    </row>
    <row r="34" spans="2:5" ht="21.75">
      <c r="B34" s="3"/>
      <c r="D34" s="2"/>
      <c r="E34" s="26"/>
    </row>
    <row r="35" spans="2:5" ht="21.75">
      <c r="B35" s="194">
        <f>SUM(B22:B34)</f>
        <v>9288978.879999999</v>
      </c>
      <c r="D35" s="2"/>
      <c r="E35" s="195">
        <f>SUM(E22:E29)</f>
        <v>745972.09</v>
      </c>
    </row>
    <row r="36" spans="2:5" ht="26.25" customHeight="1" thickBot="1">
      <c r="B36" s="196">
        <f>SUM(B35+B21)</f>
        <v>29780841.43</v>
      </c>
      <c r="C36" s="11" t="s">
        <v>15</v>
      </c>
      <c r="D36" s="3"/>
      <c r="E36" s="196">
        <f>SUM(+E35+E21)</f>
        <v>4568335.83</v>
      </c>
    </row>
    <row r="37" spans="2:5" ht="22.5" thickTop="1">
      <c r="B37" s="4"/>
      <c r="C37" s="11"/>
      <c r="D37" s="4"/>
      <c r="E37" s="4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2:5" ht="21.75">
      <c r="B44" s="4"/>
      <c r="C44" s="11"/>
      <c r="D44" s="4"/>
      <c r="E44" s="4"/>
    </row>
    <row r="45" spans="2:5" ht="21.75">
      <c r="B45" s="4"/>
      <c r="C45" s="11"/>
      <c r="D45" s="4"/>
      <c r="E45" s="4"/>
    </row>
    <row r="46" spans="1:3" ht="22.5" customHeight="1">
      <c r="A46" s="4"/>
      <c r="B46" s="4"/>
      <c r="C46" s="4"/>
    </row>
    <row r="47" spans="1:3" s="164" customFormat="1" ht="22.5" customHeight="1">
      <c r="A47" s="163"/>
      <c r="B47" s="163"/>
      <c r="C47" s="163"/>
    </row>
    <row r="48" spans="1:6" s="164" customFormat="1" ht="22.5" customHeight="1">
      <c r="A48" s="230" t="s">
        <v>193</v>
      </c>
      <c r="B48" s="230"/>
      <c r="C48" s="230"/>
      <c r="D48" s="230"/>
      <c r="E48" s="230"/>
      <c r="F48" s="230"/>
    </row>
    <row r="49" spans="1:3" s="164" customFormat="1" ht="22.5" customHeight="1">
      <c r="A49" s="163"/>
      <c r="B49" s="163"/>
      <c r="C49" s="163"/>
    </row>
    <row r="50" spans="1:3" ht="22.5" customHeight="1" thickBot="1">
      <c r="A50" s="4"/>
      <c r="B50" s="4"/>
      <c r="C50" s="4"/>
    </row>
    <row r="51" spans="1:5" ht="24" customHeight="1" thickTop="1">
      <c r="A51" s="231" t="s">
        <v>11</v>
      </c>
      <c r="B51" s="232"/>
      <c r="C51" s="42"/>
      <c r="D51" s="13"/>
      <c r="E51" s="182" t="s">
        <v>14</v>
      </c>
    </row>
    <row r="52" spans="1:8" ht="23.25">
      <c r="A52" s="179" t="s">
        <v>12</v>
      </c>
      <c r="B52" s="180" t="s">
        <v>13</v>
      </c>
      <c r="C52" s="30" t="s">
        <v>5</v>
      </c>
      <c r="D52" s="14" t="s">
        <v>8</v>
      </c>
      <c r="E52" s="180" t="s">
        <v>13</v>
      </c>
      <c r="H52" s="32"/>
    </row>
    <row r="53" spans="1:8" ht="22.5" thickBot="1">
      <c r="A53" s="178" t="s">
        <v>4</v>
      </c>
      <c r="B53" s="181" t="s">
        <v>4</v>
      </c>
      <c r="C53" s="10"/>
      <c r="D53" s="16"/>
      <c r="E53" s="181" t="s">
        <v>4</v>
      </c>
      <c r="H53" s="32"/>
    </row>
    <row r="54" spans="1:9" ht="22.5" thickTop="1">
      <c r="A54" s="12"/>
      <c r="B54" s="2"/>
      <c r="C54" s="17" t="s">
        <v>32</v>
      </c>
      <c r="D54" s="2"/>
      <c r="E54" s="2"/>
      <c r="H54" s="32"/>
      <c r="I54" s="32"/>
    </row>
    <row r="55" spans="1:9" ht="21.75">
      <c r="A55" s="22">
        <v>7061290</v>
      </c>
      <c r="B55" s="197">
        <f>2256696.39+1037576.23+260758.62+260054+264644.61+1791485.22</f>
        <v>5871215.07</v>
      </c>
      <c r="C55" s="15" t="s">
        <v>33</v>
      </c>
      <c r="D55" s="6" t="s">
        <v>47</v>
      </c>
      <c r="E55" s="197">
        <v>1791485.22</v>
      </c>
      <c r="H55" s="32"/>
      <c r="I55" s="32"/>
    </row>
    <row r="56" spans="1:9" ht="21.75">
      <c r="A56" s="22">
        <v>0</v>
      </c>
      <c r="B56" s="197">
        <f>5446.5+1815.5</f>
        <v>7262</v>
      </c>
      <c r="C56" s="15" t="s">
        <v>186</v>
      </c>
      <c r="D56" s="6">
        <v>6000</v>
      </c>
      <c r="E56" s="197">
        <v>0</v>
      </c>
      <c r="H56" s="32"/>
      <c r="I56" s="32"/>
    </row>
    <row r="57" spans="1:9" ht="21.75">
      <c r="A57" s="22">
        <v>11219960</v>
      </c>
      <c r="B57" s="197">
        <f>4996359+833760+833760+833760+823760+823405</f>
        <v>9144804</v>
      </c>
      <c r="C57" s="15" t="s">
        <v>187</v>
      </c>
      <c r="D57" s="5">
        <v>100</v>
      </c>
      <c r="E57" s="197">
        <v>823405</v>
      </c>
      <c r="H57" s="32"/>
      <c r="I57" s="32"/>
    </row>
    <row r="58" spans="1:9" ht="21.75">
      <c r="A58" s="22">
        <v>0</v>
      </c>
      <c r="B58" s="197">
        <f>159240</f>
        <v>159240</v>
      </c>
      <c r="C58" s="15" t="s">
        <v>188</v>
      </c>
      <c r="D58" s="5">
        <v>6100</v>
      </c>
      <c r="E58" s="197">
        <v>0</v>
      </c>
      <c r="H58" s="32"/>
      <c r="I58" s="32"/>
    </row>
    <row r="59" spans="1:9" ht="21.75">
      <c r="A59" s="29">
        <v>2624640</v>
      </c>
      <c r="B59" s="197">
        <f>1312320+218720+218720+218720+218720+218720</f>
        <v>2405920</v>
      </c>
      <c r="C59" s="15" t="s">
        <v>189</v>
      </c>
      <c r="D59" s="5">
        <v>100</v>
      </c>
      <c r="E59" s="197">
        <v>218720</v>
      </c>
      <c r="H59" s="32"/>
      <c r="I59" s="32"/>
    </row>
    <row r="60" spans="1:9" ht="21.75">
      <c r="A60" s="22">
        <v>510800</v>
      </c>
      <c r="B60" s="197">
        <f>155050+22800+34800+33150+22800+35200</f>
        <v>303800</v>
      </c>
      <c r="C60" s="15" t="s">
        <v>34</v>
      </c>
      <c r="D60" s="5">
        <v>200</v>
      </c>
      <c r="E60" s="197">
        <v>35200</v>
      </c>
      <c r="H60" s="32"/>
      <c r="I60" s="32"/>
    </row>
    <row r="61" spans="1:8" ht="21.75">
      <c r="A61" s="22">
        <v>0</v>
      </c>
      <c r="B61" s="197">
        <f>15950</f>
        <v>15950</v>
      </c>
      <c r="C61" s="15" t="s">
        <v>190</v>
      </c>
      <c r="D61" s="5">
        <v>6200</v>
      </c>
      <c r="E61" s="197">
        <v>0</v>
      </c>
      <c r="H61" s="32"/>
    </row>
    <row r="62" spans="1:8" ht="21.75">
      <c r="A62" s="22">
        <v>7473550</v>
      </c>
      <c r="B62" s="197">
        <f>2160180.5+418852+369930.66+372728.88+389632</f>
        <v>3711324.04</v>
      </c>
      <c r="C62" s="15" t="s">
        <v>35</v>
      </c>
      <c r="D62" s="5">
        <v>250</v>
      </c>
      <c r="E62" s="197">
        <v>389632</v>
      </c>
      <c r="H62" s="32"/>
    </row>
    <row r="63" spans="1:8" ht="21.75">
      <c r="A63" s="22">
        <v>1949080</v>
      </c>
      <c r="B63" s="197">
        <f>453689.39+112690.38+125407+75453.4+117012.34+80514.3</f>
        <v>964766.81</v>
      </c>
      <c r="C63" s="15" t="s">
        <v>36</v>
      </c>
      <c r="D63" s="5">
        <v>270</v>
      </c>
      <c r="E63" s="197">
        <v>80514.3</v>
      </c>
      <c r="H63" s="32"/>
    </row>
    <row r="64" spans="1:5" ht="21.75">
      <c r="A64" s="22">
        <v>0</v>
      </c>
      <c r="B64" s="197">
        <v>0</v>
      </c>
      <c r="C64" s="15" t="s">
        <v>191</v>
      </c>
      <c r="D64" s="5">
        <v>6270</v>
      </c>
      <c r="E64" s="197">
        <v>0</v>
      </c>
    </row>
    <row r="65" spans="1:5" ht="21.75">
      <c r="A65" s="22">
        <v>505000</v>
      </c>
      <c r="B65" s="197">
        <f>203511.99+32862.46+39536.46+36814.99+39127.94+32496.05</f>
        <v>384349.88999999996</v>
      </c>
      <c r="C65" s="15" t="s">
        <v>37</v>
      </c>
      <c r="D65" s="5">
        <v>300</v>
      </c>
      <c r="E65" s="197">
        <v>32496.05</v>
      </c>
    </row>
    <row r="66" spans="1:5" ht="21.75">
      <c r="A66" s="22">
        <v>267500</v>
      </c>
      <c r="B66" s="197">
        <f>5000+13000</f>
        <v>18000</v>
      </c>
      <c r="C66" s="15" t="s">
        <v>38</v>
      </c>
      <c r="D66" s="5">
        <v>400</v>
      </c>
      <c r="E66" s="197">
        <v>13000</v>
      </c>
    </row>
    <row r="67" spans="1:5" ht="21.75">
      <c r="A67" s="22">
        <v>771200</v>
      </c>
      <c r="B67" s="197">
        <f>382133.81+5600+75002</f>
        <v>462735.81</v>
      </c>
      <c r="C67" s="15" t="s">
        <v>39</v>
      </c>
      <c r="D67" s="5">
        <v>450</v>
      </c>
      <c r="E67" s="197">
        <v>0</v>
      </c>
    </row>
    <row r="68" spans="1:5" ht="21.75">
      <c r="A68" s="22">
        <v>700000</v>
      </c>
      <c r="B68" s="28">
        <v>0</v>
      </c>
      <c r="C68" s="15" t="s">
        <v>40</v>
      </c>
      <c r="D68" s="5">
        <v>500</v>
      </c>
      <c r="E68" s="197">
        <v>0</v>
      </c>
    </row>
    <row r="69" spans="1:5" ht="21.75">
      <c r="A69" s="29">
        <v>0</v>
      </c>
      <c r="B69" s="183">
        <v>0</v>
      </c>
      <c r="C69" s="15" t="s">
        <v>74</v>
      </c>
      <c r="D69" s="5">
        <v>550</v>
      </c>
      <c r="E69" s="198">
        <v>0</v>
      </c>
    </row>
    <row r="70" spans="1:5" ht="22.5" thickBot="1">
      <c r="A70" s="27">
        <f>SUM(A55:A69)</f>
        <v>33083020</v>
      </c>
      <c r="B70" s="199">
        <f>SUM(B55:B69)</f>
        <v>23449367.619999997</v>
      </c>
      <c r="C70" s="15"/>
      <c r="D70" s="5"/>
      <c r="E70" s="199">
        <f>SUM(E55:E69)</f>
        <v>3384452.5699999994</v>
      </c>
    </row>
    <row r="71" spans="1:5" ht="22.5" thickTop="1">
      <c r="A71" s="25"/>
      <c r="B71" s="197">
        <f>228000+620000+314000</f>
        <v>1162000</v>
      </c>
      <c r="C71" s="15" t="s">
        <v>40</v>
      </c>
      <c r="D71" s="5">
        <v>6500</v>
      </c>
      <c r="E71" s="197">
        <v>0</v>
      </c>
    </row>
    <row r="72" spans="1:5" ht="21.75">
      <c r="A72" s="25"/>
      <c r="B72" s="28">
        <v>0</v>
      </c>
      <c r="C72" s="15" t="s">
        <v>39</v>
      </c>
      <c r="D72" s="5">
        <v>7450</v>
      </c>
      <c r="E72" s="197">
        <v>0</v>
      </c>
    </row>
    <row r="73" spans="1:5" ht="21.75">
      <c r="A73" s="25"/>
      <c r="B73" s="28">
        <v>0</v>
      </c>
      <c r="C73" s="15" t="s">
        <v>97</v>
      </c>
      <c r="D73" s="5"/>
      <c r="E73" s="197">
        <v>0</v>
      </c>
    </row>
    <row r="74" spans="1:5" ht="23.25">
      <c r="A74" s="25"/>
      <c r="B74" s="197">
        <f>188762+182700+189700+25008+74000</f>
        <v>660170</v>
      </c>
      <c r="C74" s="15" t="s">
        <v>68</v>
      </c>
      <c r="D74" s="33" t="s">
        <v>53</v>
      </c>
      <c r="E74" s="200">
        <v>74000</v>
      </c>
    </row>
    <row r="75" spans="1:5" ht="23.25">
      <c r="A75" s="25"/>
      <c r="B75" s="197">
        <f>135295.5+45703+45703+45703+45703</f>
        <v>318107.5</v>
      </c>
      <c r="C75" s="15" t="s">
        <v>72</v>
      </c>
      <c r="D75" s="33"/>
      <c r="E75" s="200">
        <v>45703</v>
      </c>
    </row>
    <row r="76" spans="1:5" ht="23.25">
      <c r="A76" s="25"/>
      <c r="B76" s="197">
        <f>281346.46+932000</f>
        <v>1213346.46</v>
      </c>
      <c r="C76" s="15" t="s">
        <v>192</v>
      </c>
      <c r="D76" s="5">
        <v>600</v>
      </c>
      <c r="E76" s="200">
        <v>0</v>
      </c>
    </row>
    <row r="77" spans="1:5" ht="21.75">
      <c r="A77" s="25"/>
      <c r="B77" s="197">
        <f>75114.32</f>
        <v>75114.32</v>
      </c>
      <c r="C77" s="15" t="s">
        <v>256</v>
      </c>
      <c r="D77" s="5">
        <v>600</v>
      </c>
      <c r="E77" s="197">
        <v>0</v>
      </c>
    </row>
    <row r="78" spans="1:5" ht="21.75">
      <c r="A78" s="25"/>
      <c r="B78" s="197">
        <v>0</v>
      </c>
      <c r="C78" s="15" t="s">
        <v>69</v>
      </c>
      <c r="D78" s="5">
        <v>700</v>
      </c>
      <c r="E78" s="197">
        <v>0</v>
      </c>
    </row>
    <row r="79" spans="1:5" ht="21.75">
      <c r="A79" s="25"/>
      <c r="B79" s="197">
        <f>1946378.65+326354.02+347435.86+301301.41+292462.59+297142.73</f>
        <v>3511075.26</v>
      </c>
      <c r="C79" s="15" t="s">
        <v>197</v>
      </c>
      <c r="D79" s="165">
        <v>900</v>
      </c>
      <c r="E79" s="197">
        <v>297142.73</v>
      </c>
    </row>
    <row r="80" spans="1:5" ht="21.75">
      <c r="A80" s="25"/>
      <c r="B80" s="194">
        <f>SUM(B71:B79)</f>
        <v>6939813.539999999</v>
      </c>
      <c r="C80" s="11" t="s">
        <v>41</v>
      </c>
      <c r="D80" s="4"/>
      <c r="E80" s="194">
        <f>SUM(E71:E79)</f>
        <v>416845.73</v>
      </c>
    </row>
    <row r="81" spans="1:5" ht="21.75">
      <c r="A81" s="25"/>
      <c r="B81" s="194">
        <f>SUM(B80,B70)</f>
        <v>30389181.159999996</v>
      </c>
      <c r="C81" s="11" t="s">
        <v>42</v>
      </c>
      <c r="D81" s="4"/>
      <c r="E81" s="194">
        <f>SUM(E80+E70)</f>
        <v>3801298.2999999993</v>
      </c>
    </row>
    <row r="82" spans="1:5" ht="21.75">
      <c r="A82" s="25"/>
      <c r="B82" s="206"/>
      <c r="C82" s="15" t="s">
        <v>45</v>
      </c>
      <c r="E82" s="206">
        <v>767037.53</v>
      </c>
    </row>
    <row r="83" spans="1:5" ht="21.75">
      <c r="A83" s="25"/>
      <c r="B83" s="201" t="s">
        <v>284</v>
      </c>
      <c r="C83" s="11" t="s">
        <v>43</v>
      </c>
      <c r="E83" s="201"/>
    </row>
    <row r="84" spans="1:5" ht="21.75">
      <c r="A84" s="25"/>
      <c r="B84" s="202">
        <v>14594553.67</v>
      </c>
      <c r="C84" s="11" t="s">
        <v>44</v>
      </c>
      <c r="E84" s="202">
        <v>14594553.67</v>
      </c>
    </row>
    <row r="85" spans="1:5" ht="26.25" customHeight="1">
      <c r="A85" s="25"/>
      <c r="B85" s="24"/>
      <c r="C85" s="11"/>
      <c r="E85" s="24"/>
    </row>
    <row r="86" ht="28.5" customHeight="1"/>
    <row r="87" s="19" customFormat="1" ht="21"/>
    <row r="88" s="19" customFormat="1" ht="21"/>
    <row r="89" s="19" customFormat="1" ht="21"/>
  </sheetData>
  <sheetProtection/>
  <mergeCells count="6">
    <mergeCell ref="A48:F48"/>
    <mergeCell ref="A3:E3"/>
    <mergeCell ref="A4:E4"/>
    <mergeCell ref="A6:E6"/>
    <mergeCell ref="A51:B51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5"/>
  <sheetViews>
    <sheetView view="pageBreakPreview" zoomScaleSheetLayoutView="100" zoomScalePageLayoutView="0" workbookViewId="0" topLeftCell="A115">
      <selection activeCell="A126" sqref="A126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9.140625" style="1" customWidth="1"/>
    <col min="5" max="5" width="20.28125" style="1" customWidth="1"/>
    <col min="6" max="16384" width="9.140625" style="1" customWidth="1"/>
  </cols>
  <sheetData>
    <row r="2" spans="1:2" ht="26.25">
      <c r="A2" s="233" t="s">
        <v>70</v>
      </c>
      <c r="B2" s="233"/>
    </row>
    <row r="3" spans="1:2" ht="26.25">
      <c r="A3" s="233" t="s">
        <v>281</v>
      </c>
      <c r="B3" s="233"/>
    </row>
    <row r="4" spans="1:2" ht="26.25">
      <c r="A4" s="233" t="s">
        <v>89</v>
      </c>
      <c r="B4" s="233"/>
    </row>
    <row r="6" spans="1:2" ht="23.25">
      <c r="A6" s="7" t="s">
        <v>219</v>
      </c>
      <c r="B6" s="32">
        <v>6473.43</v>
      </c>
    </row>
    <row r="7" spans="1:2" ht="23.25">
      <c r="A7" s="39" t="s">
        <v>220</v>
      </c>
      <c r="B7" s="32">
        <v>119.97</v>
      </c>
    </row>
    <row r="8" spans="1:2" ht="23.25">
      <c r="A8" s="39" t="s">
        <v>242</v>
      </c>
      <c r="B8" s="32">
        <v>177.93</v>
      </c>
    </row>
    <row r="9" spans="1:2" ht="23.25">
      <c r="A9" s="39" t="s">
        <v>253</v>
      </c>
      <c r="B9" s="32">
        <v>65.55</v>
      </c>
    </row>
    <row r="10" spans="1:2" ht="23.25">
      <c r="A10" s="39" t="s">
        <v>254</v>
      </c>
      <c r="B10" s="32">
        <v>91.58</v>
      </c>
    </row>
    <row r="11" spans="1:2" ht="23.25">
      <c r="A11" s="39" t="s">
        <v>257</v>
      </c>
      <c r="B11" s="32">
        <v>381.9</v>
      </c>
    </row>
    <row r="12" spans="1:2" ht="23.25">
      <c r="A12" s="39" t="s">
        <v>271</v>
      </c>
      <c r="B12" s="32">
        <v>530.24</v>
      </c>
    </row>
    <row r="13" spans="1:2" ht="23.25">
      <c r="A13" s="39" t="s">
        <v>282</v>
      </c>
      <c r="B13" s="32">
        <v>878.87</v>
      </c>
    </row>
    <row r="14" spans="1:2" ht="22.5" thickBot="1">
      <c r="A14" s="1" t="s">
        <v>90</v>
      </c>
      <c r="B14" s="45">
        <f>SUM(B6-B7-B8-B9-B10-B11-B12-B13)</f>
        <v>4227.39</v>
      </c>
    </row>
    <row r="15" ht="22.5" thickTop="1">
      <c r="B15" s="47"/>
    </row>
    <row r="17" spans="1:3" ht="26.25">
      <c r="A17" s="233" t="s">
        <v>76</v>
      </c>
      <c r="B17" s="233"/>
      <c r="C17" s="233"/>
    </row>
    <row r="18" spans="1:3" ht="26.25">
      <c r="A18" s="233" t="s">
        <v>281</v>
      </c>
      <c r="B18" s="233"/>
      <c r="C18" s="233"/>
    </row>
    <row r="19" spans="1:3" ht="26.25">
      <c r="A19" s="233" t="s">
        <v>71</v>
      </c>
      <c r="B19" s="233"/>
      <c r="C19" s="233"/>
    </row>
    <row r="20" spans="1:2" ht="21.75" customHeight="1">
      <c r="A20" s="37"/>
      <c r="B20" s="37"/>
    </row>
    <row r="21" spans="1:3" ht="24.75" customHeight="1">
      <c r="A21" s="37"/>
      <c r="B21" s="51" t="s">
        <v>221</v>
      </c>
      <c r="C21" s="50" t="s">
        <v>199</v>
      </c>
    </row>
    <row r="22" spans="1:3" ht="23.25">
      <c r="A22" s="7" t="s">
        <v>216</v>
      </c>
      <c r="B22" s="43">
        <v>4965</v>
      </c>
      <c r="C22" s="43">
        <v>4965</v>
      </c>
    </row>
    <row r="23" spans="1:3" ht="23.25">
      <c r="A23" s="7" t="s">
        <v>217</v>
      </c>
      <c r="B23" s="43">
        <v>1000</v>
      </c>
      <c r="C23" s="43">
        <v>1000</v>
      </c>
    </row>
    <row r="24" spans="1:3" ht="23.25">
      <c r="A24" s="7" t="s">
        <v>226</v>
      </c>
      <c r="B24" s="43">
        <v>13500</v>
      </c>
      <c r="C24" s="43"/>
    </row>
    <row r="25" spans="1:3" ht="23.25">
      <c r="A25" s="7" t="s">
        <v>238</v>
      </c>
      <c r="B25" s="209">
        <v>13500</v>
      </c>
      <c r="C25" s="43">
        <v>0</v>
      </c>
    </row>
    <row r="26" spans="1:3" ht="23.25">
      <c r="A26" s="7" t="s">
        <v>227</v>
      </c>
      <c r="B26" s="43">
        <v>23000</v>
      </c>
      <c r="C26" s="43"/>
    </row>
    <row r="27" spans="1:3" ht="23.25">
      <c r="A27" s="7" t="s">
        <v>238</v>
      </c>
      <c r="B27" s="209">
        <v>23000</v>
      </c>
      <c r="C27" s="43">
        <v>0</v>
      </c>
    </row>
    <row r="28" spans="1:3" ht="23.25">
      <c r="A28" s="7" t="s">
        <v>228</v>
      </c>
      <c r="B28" s="43">
        <v>71500</v>
      </c>
      <c r="C28" s="43"/>
    </row>
    <row r="29" spans="1:3" ht="23.25">
      <c r="A29" s="7" t="s">
        <v>238</v>
      </c>
      <c r="B29" s="209">
        <v>71500</v>
      </c>
      <c r="C29" s="43">
        <v>0</v>
      </c>
    </row>
    <row r="30" spans="1:3" ht="23.25">
      <c r="A30" s="7" t="s">
        <v>229</v>
      </c>
      <c r="B30" s="43">
        <v>73500</v>
      </c>
      <c r="C30" s="43"/>
    </row>
    <row r="31" spans="1:3" ht="23.25">
      <c r="A31" s="7" t="s">
        <v>238</v>
      </c>
      <c r="B31" s="209">
        <v>73500</v>
      </c>
      <c r="C31" s="43">
        <v>0</v>
      </c>
    </row>
    <row r="32" spans="1:3" ht="23.25">
      <c r="A32" s="208" t="s">
        <v>230</v>
      </c>
      <c r="B32" s="43">
        <v>99846.46</v>
      </c>
      <c r="C32" s="43"/>
    </row>
    <row r="33" spans="1:3" ht="23.25">
      <c r="A33" s="7" t="s">
        <v>238</v>
      </c>
      <c r="B33" s="209">
        <v>99846.46</v>
      </c>
      <c r="C33" s="43">
        <v>0</v>
      </c>
    </row>
    <row r="34" spans="1:3" ht="23.25">
      <c r="A34" s="208" t="s">
        <v>231</v>
      </c>
      <c r="B34" s="43">
        <v>37000</v>
      </c>
      <c r="C34" s="43">
        <v>0</v>
      </c>
    </row>
    <row r="35" spans="1:3" ht="23.25">
      <c r="A35" s="7" t="s">
        <v>238</v>
      </c>
      <c r="B35" s="209">
        <v>35760</v>
      </c>
      <c r="C35" s="43">
        <v>1240</v>
      </c>
    </row>
    <row r="36" spans="1:3" ht="23.25">
      <c r="A36" s="208" t="s">
        <v>232</v>
      </c>
      <c r="B36" s="43">
        <v>28000</v>
      </c>
      <c r="C36" s="43"/>
    </row>
    <row r="37" spans="1:3" ht="23.25">
      <c r="A37" s="7" t="s">
        <v>238</v>
      </c>
      <c r="B37" s="43">
        <v>15000</v>
      </c>
      <c r="C37" s="43">
        <v>13000</v>
      </c>
    </row>
    <row r="38" spans="1:3" ht="23.25">
      <c r="A38" s="208" t="s">
        <v>233</v>
      </c>
      <c r="B38" s="43">
        <v>98000</v>
      </c>
      <c r="C38" s="43"/>
    </row>
    <row r="39" spans="1:3" ht="23.25">
      <c r="A39" s="7" t="s">
        <v>238</v>
      </c>
      <c r="B39" s="209">
        <v>98000</v>
      </c>
      <c r="C39" s="43">
        <v>0</v>
      </c>
    </row>
    <row r="40" spans="1:3" ht="23.25">
      <c r="A40" s="208" t="s">
        <v>234</v>
      </c>
      <c r="B40" s="43">
        <v>390000</v>
      </c>
      <c r="C40" s="43"/>
    </row>
    <row r="41" spans="1:3" ht="23.25">
      <c r="A41" s="7" t="s">
        <v>238</v>
      </c>
      <c r="B41" s="209">
        <v>389000</v>
      </c>
      <c r="C41" s="43">
        <v>1000</v>
      </c>
    </row>
    <row r="42" spans="1:3" ht="23.25">
      <c r="A42" s="208" t="s">
        <v>235</v>
      </c>
      <c r="B42" s="43">
        <v>350000</v>
      </c>
      <c r="C42" s="43"/>
    </row>
    <row r="43" spans="1:3" ht="23.25">
      <c r="A43" s="7" t="s">
        <v>238</v>
      </c>
      <c r="B43" s="209">
        <v>345000</v>
      </c>
      <c r="C43" s="43">
        <v>5000</v>
      </c>
    </row>
    <row r="44" spans="1:3" ht="23.25">
      <c r="A44" s="208" t="s">
        <v>236</v>
      </c>
      <c r="B44" s="43">
        <v>100000</v>
      </c>
      <c r="C44" s="43"/>
    </row>
    <row r="45" spans="1:3" ht="23.25">
      <c r="A45" s="7" t="s">
        <v>238</v>
      </c>
      <c r="B45" s="209">
        <v>100000</v>
      </c>
      <c r="C45" s="43">
        <v>0</v>
      </c>
    </row>
    <row r="46" spans="1:3" ht="23.25">
      <c r="A46" s="208" t="s">
        <v>237</v>
      </c>
      <c r="B46" s="43">
        <v>228000</v>
      </c>
      <c r="C46" s="43">
        <v>0</v>
      </c>
    </row>
    <row r="47" spans="1:3" ht="23.25">
      <c r="A47" s="7" t="s">
        <v>238</v>
      </c>
      <c r="B47" s="209">
        <v>228000</v>
      </c>
      <c r="C47" s="43"/>
    </row>
    <row r="48" spans="1:3" ht="24" thickBot="1">
      <c r="A48" s="31" t="s">
        <v>75</v>
      </c>
      <c r="B48" s="52">
        <f>B46+B44+B42+B40+B38+B36+B34+B32+B30+B28+B26+B24+B23+B22</f>
        <v>1518311.46</v>
      </c>
      <c r="C48" s="168">
        <f>SUM(C22:C46)</f>
        <v>26205</v>
      </c>
    </row>
    <row r="49" spans="1:3" ht="24" thickTop="1">
      <c r="A49" s="31"/>
      <c r="B49" s="167"/>
      <c r="C49" s="210"/>
    </row>
    <row r="50" spans="1:3" ht="23.25">
      <c r="A50" s="31"/>
      <c r="B50" s="167"/>
      <c r="C50" s="210"/>
    </row>
    <row r="51" spans="1:3" ht="16.5" customHeight="1">
      <c r="A51" s="31"/>
      <c r="B51" s="34"/>
      <c r="C51" s="4"/>
    </row>
    <row r="52" spans="1:2" ht="26.25">
      <c r="A52" s="233" t="s">
        <v>91</v>
      </c>
      <c r="B52" s="233"/>
    </row>
    <row r="53" spans="1:2" ht="26.25">
      <c r="A53" s="233" t="s">
        <v>281</v>
      </c>
      <c r="B53" s="233"/>
    </row>
    <row r="54" spans="1:2" ht="26.25">
      <c r="A54" s="233" t="s">
        <v>0</v>
      </c>
      <c r="B54" s="233"/>
    </row>
    <row r="55" spans="1:2" ht="23.25">
      <c r="A55" s="7" t="s">
        <v>77</v>
      </c>
      <c r="B55" s="20">
        <v>5245.22</v>
      </c>
    </row>
    <row r="56" spans="1:2" ht="23.25">
      <c r="A56" s="7" t="s">
        <v>79</v>
      </c>
      <c r="B56" s="20">
        <v>103472</v>
      </c>
    </row>
    <row r="57" spans="1:2" ht="23.25">
      <c r="A57" s="7" t="s">
        <v>78</v>
      </c>
      <c r="B57" s="20">
        <v>15646.09</v>
      </c>
    </row>
    <row r="58" spans="1:2" ht="23.25">
      <c r="A58" s="7" t="s">
        <v>106</v>
      </c>
      <c r="B58" s="20">
        <v>1105.8</v>
      </c>
    </row>
    <row r="59" spans="1:2" ht="23.25">
      <c r="A59" s="7" t="s">
        <v>202</v>
      </c>
      <c r="B59" s="20">
        <v>11054</v>
      </c>
    </row>
    <row r="60" spans="1:2" ht="23.25">
      <c r="A60" s="7" t="s">
        <v>258</v>
      </c>
      <c r="B60" s="20">
        <v>18000</v>
      </c>
    </row>
    <row r="61" spans="1:2" ht="23.25">
      <c r="A61" s="7" t="s">
        <v>259</v>
      </c>
      <c r="B61" s="20">
        <v>18000</v>
      </c>
    </row>
    <row r="62" spans="1:2" ht="23.25">
      <c r="A62" s="7" t="s">
        <v>243</v>
      </c>
      <c r="B62" s="20">
        <v>9014</v>
      </c>
    </row>
    <row r="63" spans="1:2" ht="24" customHeight="1" thickBot="1">
      <c r="A63" s="7"/>
      <c r="B63" s="44">
        <f>SUM(B55:B62)</f>
        <v>181537.11</v>
      </c>
    </row>
    <row r="64" spans="1:2" ht="24" customHeight="1" thickTop="1">
      <c r="A64" s="7"/>
      <c r="B64" s="49"/>
    </row>
    <row r="65" spans="1:7" ht="26.25">
      <c r="A65" s="233" t="s">
        <v>1</v>
      </c>
      <c r="B65" s="233"/>
      <c r="G65" s="7"/>
    </row>
    <row r="66" spans="1:2" ht="26.25">
      <c r="A66" s="233" t="s">
        <v>281</v>
      </c>
      <c r="B66" s="233"/>
    </row>
    <row r="67" spans="1:2" ht="26.25">
      <c r="A67" s="233" t="s">
        <v>73</v>
      </c>
      <c r="B67" s="233"/>
    </row>
    <row r="68" spans="1:2" ht="17.25" customHeight="1">
      <c r="A68" s="37"/>
      <c r="B68" s="37"/>
    </row>
    <row r="69" spans="1:2" ht="21.75" customHeight="1">
      <c r="A69" s="7" t="s">
        <v>285</v>
      </c>
      <c r="B69" s="166">
        <v>5820</v>
      </c>
    </row>
    <row r="70" spans="1:2" ht="25.5" customHeight="1">
      <c r="A70" s="7" t="s">
        <v>273</v>
      </c>
      <c r="B70" s="166">
        <v>1516.8</v>
      </c>
    </row>
    <row r="71" spans="1:2" ht="25.5" customHeight="1">
      <c r="A71" s="7" t="s">
        <v>286</v>
      </c>
      <c r="B71" s="166">
        <v>762</v>
      </c>
    </row>
    <row r="72" spans="1:2" ht="23.25">
      <c r="A72" s="7" t="s">
        <v>194</v>
      </c>
      <c r="B72" s="32">
        <v>1130</v>
      </c>
    </row>
    <row r="73" spans="1:2" ht="23.25">
      <c r="A73" s="7" t="s">
        <v>260</v>
      </c>
      <c r="B73" s="32">
        <v>64.5</v>
      </c>
    </row>
    <row r="74" spans="1:2" ht="23.25">
      <c r="A74" s="7" t="s">
        <v>195</v>
      </c>
      <c r="B74" s="32">
        <v>9350</v>
      </c>
    </row>
    <row r="75" spans="1:2" ht="23.25">
      <c r="A75" s="7" t="s">
        <v>207</v>
      </c>
      <c r="B75" s="32">
        <v>40</v>
      </c>
    </row>
    <row r="76" spans="1:2" ht="23.25">
      <c r="A76" s="7" t="s">
        <v>274</v>
      </c>
      <c r="B76" s="32">
        <v>29.1</v>
      </c>
    </row>
    <row r="77" spans="1:2" ht="23.25">
      <c r="A77" s="7" t="s">
        <v>261</v>
      </c>
      <c r="B77" s="32">
        <v>20</v>
      </c>
    </row>
    <row r="78" spans="1:2" ht="23.25">
      <c r="A78" s="7" t="s">
        <v>262</v>
      </c>
      <c r="B78" s="32">
        <v>3000</v>
      </c>
    </row>
    <row r="79" spans="1:2" ht="23.25">
      <c r="A79" s="7" t="s">
        <v>287</v>
      </c>
      <c r="B79" s="32">
        <v>31932.38</v>
      </c>
    </row>
    <row r="80" spans="1:2" ht="23.25">
      <c r="A80" s="7" t="s">
        <v>263</v>
      </c>
      <c r="B80" s="32">
        <v>20</v>
      </c>
    </row>
    <row r="81" spans="1:2" ht="23.25">
      <c r="A81" s="7" t="s">
        <v>196</v>
      </c>
      <c r="B81" s="32">
        <v>3399</v>
      </c>
    </row>
    <row r="82" spans="1:2" ht="23.25">
      <c r="A82" s="7" t="s">
        <v>288</v>
      </c>
      <c r="B82" s="32">
        <v>3440437.67</v>
      </c>
    </row>
    <row r="83" spans="1:2" ht="23.25">
      <c r="A83" s="7" t="s">
        <v>275</v>
      </c>
      <c r="B83" s="32">
        <v>64811.4</v>
      </c>
    </row>
    <row r="84" spans="1:2" ht="23.25">
      <c r="A84" s="7" t="s">
        <v>276</v>
      </c>
      <c r="B84" s="32">
        <v>131756.06</v>
      </c>
    </row>
    <row r="85" spans="1:2" ht="23.25">
      <c r="A85" s="7" t="s">
        <v>277</v>
      </c>
      <c r="B85" s="32">
        <v>11162.08</v>
      </c>
    </row>
    <row r="86" spans="1:2" ht="23.25">
      <c r="A86" s="7" t="s">
        <v>278</v>
      </c>
      <c r="B86" s="32">
        <v>82147.75</v>
      </c>
    </row>
    <row r="87" spans="1:2" ht="23.25">
      <c r="A87" s="7" t="s">
        <v>279</v>
      </c>
      <c r="B87" s="32">
        <v>34965</v>
      </c>
    </row>
    <row r="88" spans="1:2" ht="23.25">
      <c r="A88" s="7" t="s">
        <v>289</v>
      </c>
      <c r="B88" s="32">
        <v>137109</v>
      </c>
    </row>
    <row r="89" spans="1:2" ht="23.25">
      <c r="A89" s="7" t="s">
        <v>290</v>
      </c>
      <c r="B89" s="32">
        <v>314000</v>
      </c>
    </row>
    <row r="90" spans="1:2" ht="24" thickBot="1">
      <c r="A90" s="7"/>
      <c r="B90" s="40">
        <f>SUM(B69:B89)</f>
        <v>4273472.74</v>
      </c>
    </row>
    <row r="91" spans="1:2" ht="24" thickTop="1">
      <c r="A91" s="7"/>
      <c r="B91" s="43"/>
    </row>
    <row r="92" spans="1:2" ht="23.25">
      <c r="A92" s="7"/>
      <c r="B92" s="43"/>
    </row>
    <row r="93" spans="1:2" ht="26.25">
      <c r="A93" s="233" t="s">
        <v>2</v>
      </c>
      <c r="B93" s="233"/>
    </row>
    <row r="94" spans="1:2" ht="26.25">
      <c r="A94" s="233" t="s">
        <v>281</v>
      </c>
      <c r="B94" s="233"/>
    </row>
    <row r="95" spans="1:2" ht="26.25">
      <c r="A95" s="233" t="s">
        <v>89</v>
      </c>
      <c r="B95" s="233"/>
    </row>
    <row r="96" spans="1:2" ht="23.25">
      <c r="A96" s="7"/>
      <c r="B96" s="43"/>
    </row>
    <row r="97" spans="1:2" ht="23.25">
      <c r="A97" s="7" t="s">
        <v>92</v>
      </c>
      <c r="B97" s="43">
        <v>878.87</v>
      </c>
    </row>
    <row r="98" spans="1:2" ht="24" thickBot="1">
      <c r="A98" s="31" t="s">
        <v>95</v>
      </c>
      <c r="B98" s="40">
        <f>SUM(B97)</f>
        <v>878.87</v>
      </c>
    </row>
    <row r="99" spans="1:2" ht="24" thickTop="1">
      <c r="A99" s="31"/>
      <c r="B99" s="43"/>
    </row>
    <row r="100" spans="1:2" ht="23.25">
      <c r="A100" s="7"/>
      <c r="B100" s="43"/>
    </row>
    <row r="101" spans="1:2" ht="23.25">
      <c r="A101" s="7"/>
      <c r="B101" s="43"/>
    </row>
    <row r="102" spans="1:2" ht="26.25">
      <c r="A102" s="233" t="s">
        <v>93</v>
      </c>
      <c r="B102" s="233"/>
    </row>
    <row r="103" spans="1:2" ht="26.25">
      <c r="A103" s="233" t="s">
        <v>281</v>
      </c>
      <c r="B103" s="233"/>
    </row>
    <row r="104" spans="1:2" ht="26.25">
      <c r="A104" s="233" t="s">
        <v>0</v>
      </c>
      <c r="B104" s="233"/>
    </row>
    <row r="105" spans="1:2" ht="26.25">
      <c r="A105" s="37"/>
      <c r="B105" s="37"/>
    </row>
    <row r="106" spans="1:2" ht="23.25">
      <c r="A106" s="7" t="s">
        <v>82</v>
      </c>
      <c r="B106" s="20">
        <v>5245.22</v>
      </c>
    </row>
    <row r="107" spans="1:2" ht="23.25">
      <c r="A107" s="7" t="s">
        <v>198</v>
      </c>
      <c r="B107" s="20">
        <v>11054</v>
      </c>
    </row>
    <row r="108" spans="1:2" ht="23.25">
      <c r="A108" s="7" t="s">
        <v>185</v>
      </c>
      <c r="B108" s="20">
        <v>1105.8</v>
      </c>
    </row>
    <row r="109" spans="1:2" ht="23.25">
      <c r="A109" s="7" t="s">
        <v>272</v>
      </c>
      <c r="B109" s="20">
        <v>126.2</v>
      </c>
    </row>
    <row r="110" spans="1:2" ht="23.25">
      <c r="A110" s="7" t="s">
        <v>208</v>
      </c>
      <c r="B110" s="20">
        <v>276453</v>
      </c>
    </row>
    <row r="111" spans="1:2" ht="24" thickBot="1">
      <c r="A111" s="31" t="s">
        <v>3</v>
      </c>
      <c r="B111" s="38">
        <f>SUM(B106:B110)</f>
        <v>293984.22</v>
      </c>
    </row>
    <row r="112" spans="1:2" ht="24" thickTop="1">
      <c r="A112" s="31"/>
      <c r="B112" s="34"/>
    </row>
    <row r="113" spans="1:2" ht="23.25">
      <c r="A113" s="31"/>
      <c r="B113" s="34"/>
    </row>
    <row r="114" spans="1:2" ht="23.25">
      <c r="A114" s="31"/>
      <c r="B114" s="34"/>
    </row>
    <row r="115" spans="1:2" ht="23.25">
      <c r="A115" s="7"/>
      <c r="B115" s="43"/>
    </row>
    <row r="116" spans="1:2" ht="23.25">
      <c r="A116" s="7"/>
      <c r="B116" s="43"/>
    </row>
    <row r="117" spans="1:2" ht="23.25">
      <c r="A117" s="7"/>
      <c r="B117" s="43"/>
    </row>
    <row r="118" spans="1:2" ht="23.25">
      <c r="A118" s="7"/>
      <c r="B118" s="43"/>
    </row>
    <row r="119" spans="1:2" ht="26.25">
      <c r="A119" s="233" t="s">
        <v>94</v>
      </c>
      <c r="B119" s="233"/>
    </row>
    <row r="120" spans="1:2" ht="26.25">
      <c r="A120" s="233" t="s">
        <v>281</v>
      </c>
      <c r="B120" s="233"/>
    </row>
    <row r="121" spans="1:2" ht="26.25">
      <c r="A121" s="233" t="s">
        <v>0</v>
      </c>
      <c r="B121" s="233"/>
    </row>
    <row r="122" spans="1:2" ht="18.75" customHeight="1">
      <c r="A122" s="37"/>
      <c r="B122" s="37"/>
    </row>
    <row r="123" spans="1:2" ht="23.25">
      <c r="A123" s="7" t="s">
        <v>82</v>
      </c>
      <c r="B123" s="20">
        <v>8529.93</v>
      </c>
    </row>
    <row r="124" spans="1:2" ht="23.25">
      <c r="A124" s="7" t="s">
        <v>239</v>
      </c>
      <c r="B124" s="20">
        <v>1105.8</v>
      </c>
    </row>
    <row r="125" spans="1:2" ht="23.25">
      <c r="A125" s="7" t="s">
        <v>198</v>
      </c>
      <c r="B125" s="20">
        <v>11054</v>
      </c>
    </row>
    <row r="126" spans="1:2" ht="21" customHeight="1">
      <c r="A126" s="7" t="s">
        <v>208</v>
      </c>
      <c r="B126" s="20">
        <v>276453</v>
      </c>
    </row>
    <row r="127" spans="1:2" ht="24" thickBot="1">
      <c r="A127" s="31" t="s">
        <v>3</v>
      </c>
      <c r="B127" s="38">
        <f>SUM(B123:B126)</f>
        <v>297142.73</v>
      </c>
    </row>
    <row r="128" spans="1:2" ht="24" thickTop="1">
      <c r="A128" s="7"/>
      <c r="B128" s="20"/>
    </row>
    <row r="129" spans="1:2" ht="23.25">
      <c r="A129" s="7"/>
      <c r="B129" s="20"/>
    </row>
    <row r="130" spans="1:2" ht="26.25">
      <c r="A130" s="37"/>
      <c r="B130" s="48"/>
    </row>
    <row r="131" spans="1:2" ht="26.25">
      <c r="A131" s="37"/>
      <c r="B131" s="37"/>
    </row>
    <row r="132" spans="1:2" ht="26.25">
      <c r="A132" s="233"/>
      <c r="B132" s="233"/>
    </row>
    <row r="133" spans="1:2" ht="26.25">
      <c r="A133" s="233"/>
      <c r="B133" s="233"/>
    </row>
    <row r="134" spans="1:2" ht="26.25">
      <c r="A134" s="233"/>
      <c r="B134" s="233"/>
    </row>
    <row r="135" spans="1:2" ht="26.25">
      <c r="A135" s="37"/>
      <c r="B135" s="37"/>
    </row>
    <row r="136" spans="1:2" ht="23.25">
      <c r="A136" s="7"/>
      <c r="B136" s="166"/>
    </row>
    <row r="137" spans="1:2" ht="23.25">
      <c r="A137" s="7"/>
      <c r="B137" s="166"/>
    </row>
    <row r="138" spans="1:2" ht="23.25">
      <c r="A138" s="7"/>
      <c r="B138" s="166"/>
    </row>
    <row r="139" spans="1:2" ht="23.25">
      <c r="A139" s="31"/>
      <c r="B139" s="34"/>
    </row>
    <row r="140" spans="1:2" ht="23.25">
      <c r="A140" s="7"/>
      <c r="B140" s="20"/>
    </row>
    <row r="141" spans="1:2" ht="26.25">
      <c r="A141" s="233"/>
      <c r="B141" s="233"/>
    </row>
    <row r="142" spans="1:2" ht="26.25">
      <c r="A142" s="233"/>
      <c r="B142" s="233"/>
    </row>
    <row r="143" spans="1:2" ht="26.25">
      <c r="A143" s="233"/>
      <c r="B143" s="233"/>
    </row>
    <row r="144" spans="1:2" ht="18.75" customHeight="1">
      <c r="A144" s="37"/>
      <c r="B144" s="37"/>
    </row>
    <row r="145" spans="1:2" ht="23.25">
      <c r="A145" s="7"/>
      <c r="B145" s="20"/>
    </row>
    <row r="146" spans="1:2" ht="23.25">
      <c r="A146" s="20"/>
      <c r="B146" s="46"/>
    </row>
    <row r="147" spans="1:2" ht="23.25">
      <c r="A147" s="7"/>
      <c r="B147" s="20"/>
    </row>
    <row r="148" spans="1:2" ht="23.25">
      <c r="A148" s="7"/>
      <c r="B148" s="20"/>
    </row>
    <row r="149" spans="1:2" ht="23.25">
      <c r="A149" s="7"/>
      <c r="B149" s="20"/>
    </row>
    <row r="150" spans="1:2" ht="23.25">
      <c r="A150" s="7"/>
      <c r="B150" s="20"/>
    </row>
    <row r="151" spans="1:2" ht="23.25">
      <c r="A151" s="7"/>
      <c r="B151" s="20"/>
    </row>
    <row r="152" spans="1:2" ht="23.25">
      <c r="A152" s="7"/>
      <c r="B152" s="20"/>
    </row>
    <row r="153" spans="1:2" ht="23.25">
      <c r="A153" s="7"/>
      <c r="B153" s="20"/>
    </row>
    <row r="154" spans="1:2" ht="23.25">
      <c r="A154" s="7"/>
      <c r="B154" s="20"/>
    </row>
    <row r="155" spans="1:2" ht="23.25">
      <c r="A155" s="7"/>
      <c r="B155" s="20"/>
    </row>
  </sheetData>
  <sheetProtection/>
  <mergeCells count="27">
    <mergeCell ref="A103:B103"/>
    <mergeCell ref="A104:B104"/>
    <mergeCell ref="A134:B134"/>
    <mergeCell ref="A121:B121"/>
    <mergeCell ref="A66:B66"/>
    <mergeCell ref="A67:B67"/>
    <mergeCell ref="A95:B95"/>
    <mergeCell ref="A120:B120"/>
    <mergeCell ref="A94:B94"/>
    <mergeCell ref="A119:B119"/>
    <mergeCell ref="A19:C19"/>
    <mergeCell ref="A93:B93"/>
    <mergeCell ref="A102:B102"/>
    <mergeCell ref="A53:B53"/>
    <mergeCell ref="A52:B52"/>
    <mergeCell ref="A54:B54"/>
    <mergeCell ref="A65:B65"/>
    <mergeCell ref="A2:B2"/>
    <mergeCell ref="A3:B3"/>
    <mergeCell ref="A4:B4"/>
    <mergeCell ref="A143:B143"/>
    <mergeCell ref="A142:B142"/>
    <mergeCell ref="A132:B132"/>
    <mergeCell ref="A133:B133"/>
    <mergeCell ref="A141:B141"/>
    <mergeCell ref="A17:C17"/>
    <mergeCell ref="A18:C18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H5" sqref="H5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3.25">
      <c r="D1" s="162" t="s">
        <v>184</v>
      </c>
    </row>
    <row r="2" spans="1:4" ht="26.25">
      <c r="A2" s="234" t="s">
        <v>119</v>
      </c>
      <c r="B2" s="234"/>
      <c r="C2" s="234"/>
      <c r="D2" s="234"/>
    </row>
    <row r="3" spans="1:4" ht="26.25">
      <c r="A3" s="234" t="s">
        <v>183</v>
      </c>
      <c r="B3" s="234"/>
      <c r="C3" s="234"/>
      <c r="D3" s="234"/>
    </row>
    <row r="4" spans="1:4" ht="26.25">
      <c r="A4" s="235" t="s">
        <v>281</v>
      </c>
      <c r="B4" s="235"/>
      <c r="C4" s="235"/>
      <c r="D4" s="235"/>
    </row>
    <row r="5" spans="1:4" ht="36.75" customHeight="1">
      <c r="A5" s="216" t="s">
        <v>5</v>
      </c>
      <c r="B5" s="216" t="s">
        <v>8</v>
      </c>
      <c r="C5" s="216" t="s">
        <v>120</v>
      </c>
      <c r="D5" s="217" t="s">
        <v>121</v>
      </c>
    </row>
    <row r="6" spans="1:4" ht="23.25">
      <c r="A6" s="64" t="s">
        <v>122</v>
      </c>
      <c r="B6" s="65"/>
      <c r="C6" s="66"/>
      <c r="D6" s="67"/>
    </row>
    <row r="7" spans="1:4" ht="23.25">
      <c r="A7" s="68" t="s">
        <v>123</v>
      </c>
      <c r="B7" s="69" t="s">
        <v>124</v>
      </c>
      <c r="C7" s="70"/>
      <c r="D7" s="71"/>
    </row>
    <row r="8" spans="1:4" ht="23.25">
      <c r="A8" s="72" t="s">
        <v>125</v>
      </c>
      <c r="B8" s="73" t="s">
        <v>126</v>
      </c>
      <c r="C8" s="74">
        <v>165000</v>
      </c>
      <c r="D8" s="77">
        <f>4545.2+18479+44999+67379+4394+10855+5820</f>
        <v>156471.2</v>
      </c>
    </row>
    <row r="9" spans="1:4" ht="23.25">
      <c r="A9" s="72" t="s">
        <v>127</v>
      </c>
      <c r="B9" s="73" t="s">
        <v>128</v>
      </c>
      <c r="C9" s="74">
        <v>10000</v>
      </c>
      <c r="D9" s="76">
        <f>2.96+473.37+11870.01+1493.62+1933.66+557.78+1336.15+1516.8</f>
        <v>19184.35</v>
      </c>
    </row>
    <row r="10" spans="1:4" ht="23.25">
      <c r="A10" s="72" t="s">
        <v>129</v>
      </c>
      <c r="B10" s="73" t="s">
        <v>130</v>
      </c>
      <c r="C10" s="74">
        <v>13000</v>
      </c>
      <c r="D10" s="77">
        <f>2137.6+3010+6076+1200+1788+3400+762</f>
        <v>18373.6</v>
      </c>
    </row>
    <row r="11" spans="1:4" ht="24" thickBot="1">
      <c r="A11" s="72" t="s">
        <v>131</v>
      </c>
      <c r="B11" s="78" t="s">
        <v>132</v>
      </c>
      <c r="C11" s="79">
        <v>15000</v>
      </c>
      <c r="D11" s="80">
        <f>1860+1390+1270+1150+690+760+1040.21+950+1240+900+1130</f>
        <v>12380.21</v>
      </c>
    </row>
    <row r="12" spans="1:4" ht="24" thickBot="1">
      <c r="A12" s="81" t="s">
        <v>48</v>
      </c>
      <c r="B12" s="82"/>
      <c r="C12" s="83">
        <f>SUM(C8:C11)</f>
        <v>203000</v>
      </c>
      <c r="D12" s="83">
        <f>SUM(D8:D11)</f>
        <v>206409.36000000002</v>
      </c>
    </row>
    <row r="13" spans="1:4" ht="23.25">
      <c r="A13" s="84" t="s">
        <v>133</v>
      </c>
      <c r="B13" s="85" t="s">
        <v>134</v>
      </c>
      <c r="C13" s="71"/>
      <c r="D13" s="86"/>
    </row>
    <row r="14" spans="1:4" ht="23.25">
      <c r="A14" s="87" t="s">
        <v>135</v>
      </c>
      <c r="B14" s="88" t="s">
        <v>136</v>
      </c>
      <c r="C14" s="77">
        <v>18000</v>
      </c>
      <c r="D14" s="77">
        <v>0</v>
      </c>
    </row>
    <row r="15" spans="1:4" ht="23.25">
      <c r="A15" s="87" t="s">
        <v>137</v>
      </c>
      <c r="B15" s="88" t="s">
        <v>138</v>
      </c>
      <c r="C15" s="77">
        <v>1500</v>
      </c>
      <c r="D15" s="77">
        <f>165.5+281+45+52.5+739.5+64.5</f>
        <v>1348</v>
      </c>
    </row>
    <row r="16" spans="1:4" ht="23.25">
      <c r="A16" s="87" t="s">
        <v>139</v>
      </c>
      <c r="B16" s="88" t="s">
        <v>140</v>
      </c>
      <c r="C16" s="75">
        <v>40000</v>
      </c>
      <c r="D16" s="77">
        <f>1570+1850+1340+5560+1950+1350+2510+4850+3490+3360+9350</f>
        <v>37180</v>
      </c>
    </row>
    <row r="17" spans="1:4" ht="23.25">
      <c r="A17" s="87" t="s">
        <v>141</v>
      </c>
      <c r="B17" s="88" t="s">
        <v>142</v>
      </c>
      <c r="C17" s="75">
        <v>1300</v>
      </c>
      <c r="D17" s="77">
        <f>50+40+90+40+20+190+20+120+120+40+40</f>
        <v>770</v>
      </c>
    </row>
    <row r="18" spans="1:4" ht="23.25">
      <c r="A18" s="87" t="s">
        <v>143</v>
      </c>
      <c r="B18" s="88"/>
      <c r="C18" s="75">
        <v>500</v>
      </c>
      <c r="D18" s="77">
        <f>50+50+50+50+50</f>
        <v>250</v>
      </c>
    </row>
    <row r="19" spans="1:4" ht="23.25">
      <c r="A19" s="87" t="s">
        <v>264</v>
      </c>
      <c r="B19" s="88"/>
      <c r="C19" s="75"/>
      <c r="D19" s="77">
        <f>174.6+601.4+29.1</f>
        <v>805.1</v>
      </c>
    </row>
    <row r="20" spans="1:4" ht="23.25">
      <c r="A20" s="87" t="s">
        <v>265</v>
      </c>
      <c r="B20" s="88" t="s">
        <v>144</v>
      </c>
      <c r="C20" s="75">
        <v>10000</v>
      </c>
      <c r="D20" s="89">
        <v>0</v>
      </c>
    </row>
    <row r="21" spans="1:4" ht="23.25">
      <c r="A21" s="90" t="s">
        <v>266</v>
      </c>
      <c r="B21" s="73" t="s">
        <v>145</v>
      </c>
      <c r="C21" s="91">
        <v>2000</v>
      </c>
      <c r="D21" s="89">
        <f>500+2500+200</f>
        <v>3200</v>
      </c>
    </row>
    <row r="22" spans="1:4" ht="23.25">
      <c r="A22" s="92" t="s">
        <v>267</v>
      </c>
      <c r="B22" s="88" t="s">
        <v>146</v>
      </c>
      <c r="C22" s="75">
        <v>2000</v>
      </c>
      <c r="D22" s="89">
        <f>800+1600+100+300</f>
        <v>2800</v>
      </c>
    </row>
    <row r="23" spans="1:4" ht="23.25">
      <c r="A23" s="92" t="s">
        <v>147</v>
      </c>
      <c r="B23" s="88"/>
      <c r="C23" s="75"/>
      <c r="D23" s="89"/>
    </row>
    <row r="24" spans="1:4" ht="23.25">
      <c r="A24" s="87" t="s">
        <v>268</v>
      </c>
      <c r="B24" s="88" t="s">
        <v>148</v>
      </c>
      <c r="C24" s="77">
        <v>6000</v>
      </c>
      <c r="D24" s="89">
        <f>7000</f>
        <v>7000</v>
      </c>
    </row>
    <row r="25" spans="1:4" ht="23.25">
      <c r="A25" s="87" t="s">
        <v>269</v>
      </c>
      <c r="B25" s="73" t="s">
        <v>149</v>
      </c>
      <c r="C25" s="91">
        <v>500</v>
      </c>
      <c r="D25" s="89">
        <f>40+100+40+20+130+20</f>
        <v>350</v>
      </c>
    </row>
    <row r="26" spans="1:4" ht="24" thickBot="1">
      <c r="A26" s="93" t="s">
        <v>270</v>
      </c>
      <c r="B26" s="73" t="s">
        <v>150</v>
      </c>
      <c r="C26" s="91">
        <v>500</v>
      </c>
      <c r="D26" s="89">
        <f>150</f>
        <v>150</v>
      </c>
    </row>
    <row r="27" spans="1:4" ht="24" thickBot="1">
      <c r="A27" s="94" t="s">
        <v>48</v>
      </c>
      <c r="B27" s="82"/>
      <c r="C27" s="83">
        <f>SUM(C14:C26)</f>
        <v>82300</v>
      </c>
      <c r="D27" s="95">
        <f>SUM(D14:D26)</f>
        <v>53853.1</v>
      </c>
    </row>
    <row r="28" spans="1:4" ht="23.25">
      <c r="A28" s="68" t="s">
        <v>151</v>
      </c>
      <c r="B28" s="96" t="s">
        <v>152</v>
      </c>
      <c r="C28" s="66"/>
      <c r="D28" s="67"/>
    </row>
    <row r="29" spans="1:4" ht="23.25">
      <c r="A29" s="72" t="s">
        <v>153</v>
      </c>
      <c r="B29" s="73" t="s">
        <v>154</v>
      </c>
      <c r="C29" s="74">
        <v>300000</v>
      </c>
      <c r="D29" s="89">
        <f>21174.41+31932.38</f>
        <v>53106.79</v>
      </c>
    </row>
    <row r="30" spans="1:4" ht="23.25">
      <c r="A30" s="72" t="s">
        <v>155</v>
      </c>
      <c r="B30" s="78" t="s">
        <v>154</v>
      </c>
      <c r="C30" s="79">
        <v>0</v>
      </c>
      <c r="D30" s="97">
        <v>0</v>
      </c>
    </row>
    <row r="31" spans="1:4" ht="24" thickBot="1">
      <c r="A31" s="72" t="s">
        <v>215</v>
      </c>
      <c r="B31" s="78" t="s">
        <v>154</v>
      </c>
      <c r="C31" s="79">
        <v>36000</v>
      </c>
      <c r="D31" s="97">
        <f>3000+6000+3661+3000+3000+3000+2905+6000+3000+3000</f>
        <v>36566</v>
      </c>
    </row>
    <row r="32" spans="1:4" ht="24" thickBot="1">
      <c r="A32" s="98" t="s">
        <v>48</v>
      </c>
      <c r="B32" s="99"/>
      <c r="C32" s="100">
        <f>SUM(C29:C31)</f>
        <v>336000</v>
      </c>
      <c r="D32" s="101">
        <f>SUM(D29:D31)</f>
        <v>89672.79000000001</v>
      </c>
    </row>
    <row r="33" spans="1:4" ht="23.25">
      <c r="A33" s="213"/>
      <c r="B33" s="214"/>
      <c r="C33" s="215"/>
      <c r="D33" s="211"/>
    </row>
    <row r="34" spans="1:4" ht="23.25">
      <c r="A34" s="220"/>
      <c r="B34" s="214"/>
      <c r="C34" s="211"/>
      <c r="D34" s="211"/>
    </row>
    <row r="35" spans="1:4" ht="40.5" customHeight="1">
      <c r="A35" s="218" t="s">
        <v>5</v>
      </c>
      <c r="B35" s="218" t="s">
        <v>8</v>
      </c>
      <c r="C35" s="218" t="s">
        <v>120</v>
      </c>
      <c r="D35" s="219" t="s">
        <v>121</v>
      </c>
    </row>
    <row r="36" spans="1:4" ht="23.25">
      <c r="A36" s="102" t="s">
        <v>156</v>
      </c>
      <c r="B36" s="103" t="s">
        <v>157</v>
      </c>
      <c r="C36" s="104"/>
      <c r="D36" s="105"/>
    </row>
    <row r="37" spans="1:4" ht="23.25">
      <c r="A37" s="106" t="s">
        <v>158</v>
      </c>
      <c r="B37" s="107" t="s">
        <v>159</v>
      </c>
      <c r="C37" s="108">
        <v>10000</v>
      </c>
      <c r="D37" s="89">
        <v>0</v>
      </c>
    </row>
    <row r="38" spans="1:4" ht="23.25">
      <c r="A38" s="87" t="s">
        <v>160</v>
      </c>
      <c r="B38" s="109" t="s">
        <v>161</v>
      </c>
      <c r="C38" s="75">
        <v>2000</v>
      </c>
      <c r="D38" s="110">
        <f>60+80+60+20+140+20</f>
        <v>380</v>
      </c>
    </row>
    <row r="39" spans="1:4" ht="24" thickBot="1">
      <c r="A39" s="87" t="s">
        <v>222</v>
      </c>
      <c r="B39" s="111" t="s">
        <v>162</v>
      </c>
      <c r="C39" s="112">
        <v>20000</v>
      </c>
      <c r="D39" s="113">
        <f>5078+4197+3825+6507+1808+3133+3872+3070+3399</f>
        <v>34889</v>
      </c>
    </row>
    <row r="40" spans="1:4" ht="24" thickBot="1">
      <c r="A40" s="81" t="s">
        <v>48</v>
      </c>
      <c r="B40" s="114"/>
      <c r="C40" s="115">
        <f>SUM(C37:C39)</f>
        <v>32000</v>
      </c>
      <c r="D40" s="116">
        <f>SUM(D37:D39)</f>
        <v>35269</v>
      </c>
    </row>
    <row r="41" spans="1:4" ht="23.25">
      <c r="A41" s="117" t="s">
        <v>163</v>
      </c>
      <c r="B41" s="118"/>
      <c r="C41" s="71"/>
      <c r="D41" s="86"/>
    </row>
    <row r="42" spans="1:4" ht="23.25">
      <c r="A42" s="84" t="s">
        <v>164</v>
      </c>
      <c r="B42" s="118">
        <v>420000</v>
      </c>
      <c r="C42" s="71"/>
      <c r="D42" s="119"/>
    </row>
    <row r="43" spans="1:4" ht="23.25">
      <c r="A43" s="87" t="s">
        <v>165</v>
      </c>
      <c r="B43" s="120">
        <v>421002</v>
      </c>
      <c r="C43" s="75">
        <v>14000000</v>
      </c>
      <c r="D43" s="121">
        <f>3741897.62+73022.32+3264080.36+3440437.67</f>
        <v>10519437.969999999</v>
      </c>
    </row>
    <row r="44" spans="1:4" ht="23.25">
      <c r="A44" s="87" t="s">
        <v>166</v>
      </c>
      <c r="B44" s="120">
        <v>421003</v>
      </c>
      <c r="C44" s="75">
        <v>600000</v>
      </c>
      <c r="D44" s="121">
        <f>42466.14+60452.88+68532.18+123410.64+68421.68+50888.95+138745.8+64811.4</f>
        <v>617729.67</v>
      </c>
    </row>
    <row r="45" spans="1:4" ht="23.25">
      <c r="A45" s="87" t="s">
        <v>167</v>
      </c>
      <c r="B45" s="120">
        <v>421005</v>
      </c>
      <c r="C45" s="75">
        <v>40000</v>
      </c>
      <c r="D45" s="121">
        <f>6065.28</f>
        <v>6065.28</v>
      </c>
    </row>
    <row r="46" spans="1:4" ht="23.25">
      <c r="A46" s="87" t="s">
        <v>168</v>
      </c>
      <c r="B46" s="120">
        <v>421006</v>
      </c>
      <c r="C46" s="75">
        <v>1000</v>
      </c>
      <c r="D46" s="121">
        <v>0</v>
      </c>
    </row>
    <row r="47" spans="1:4" ht="23.25">
      <c r="A47" s="122" t="s">
        <v>169</v>
      </c>
      <c r="B47" s="120">
        <v>421007</v>
      </c>
      <c r="C47" s="75">
        <v>1500000</v>
      </c>
      <c r="D47" s="121">
        <f>129705.68+123549.85+140152.48+289633.03+280428.51+139241.2+277521.75+131756.06</f>
        <v>1511988.56</v>
      </c>
    </row>
    <row r="48" spans="1:4" ht="23.25">
      <c r="A48" s="106" t="s">
        <v>170</v>
      </c>
      <c r="B48" s="120">
        <v>421012</v>
      </c>
      <c r="C48" s="75">
        <v>30000</v>
      </c>
      <c r="D48" s="123">
        <f>10736.66+11414.51+11162.08</f>
        <v>33313.25</v>
      </c>
    </row>
    <row r="49" spans="1:4" ht="23.25">
      <c r="A49" s="87" t="s">
        <v>171</v>
      </c>
      <c r="B49" s="120">
        <v>421013</v>
      </c>
      <c r="C49" s="75">
        <v>600000</v>
      </c>
      <c r="D49" s="121">
        <f>80384.5+180136.32+82147.75</f>
        <v>342668.57</v>
      </c>
    </row>
    <row r="50" spans="1:4" ht="24" thickBot="1">
      <c r="A50" s="92" t="s">
        <v>172</v>
      </c>
      <c r="B50" s="124">
        <v>421015</v>
      </c>
      <c r="C50" s="125">
        <v>300000</v>
      </c>
      <c r="D50" s="121">
        <f>48135+41821+212396+16793+34965</f>
        <v>354110</v>
      </c>
    </row>
    <row r="51" spans="1:4" ht="24" thickBot="1">
      <c r="A51" s="81" t="s">
        <v>48</v>
      </c>
      <c r="B51" s="126"/>
      <c r="C51" s="127">
        <f>SUM(C41:C50)</f>
        <v>17071000</v>
      </c>
      <c r="D51" s="101">
        <f>SUM(D43:D50)</f>
        <v>13385313.299999999</v>
      </c>
    </row>
    <row r="52" spans="1:4" ht="23.25">
      <c r="A52" s="128" t="s">
        <v>163</v>
      </c>
      <c r="B52" s="129"/>
      <c r="C52" s="130"/>
      <c r="D52" s="131"/>
    </row>
    <row r="53" spans="1:4" ht="23.25">
      <c r="A53" s="132" t="s">
        <v>173</v>
      </c>
      <c r="B53" s="133">
        <v>430000</v>
      </c>
      <c r="C53" s="134"/>
      <c r="D53" s="135"/>
    </row>
    <row r="54" spans="1:4" ht="24" thickBot="1">
      <c r="A54" s="136" t="s">
        <v>174</v>
      </c>
      <c r="B54" s="137">
        <v>431002</v>
      </c>
      <c r="C54" s="138">
        <v>15360000</v>
      </c>
      <c r="D54" s="121">
        <f>2846041+3061218</f>
        <v>5907259</v>
      </c>
    </row>
    <row r="55" spans="1:4" ht="24" thickBot="1">
      <c r="A55" s="94" t="s">
        <v>48</v>
      </c>
      <c r="B55" s="139"/>
      <c r="C55" s="100">
        <f>SUM(C54)</f>
        <v>15360000</v>
      </c>
      <c r="D55" s="101">
        <f>SUM(D54)</f>
        <v>5907259</v>
      </c>
    </row>
    <row r="56" spans="1:4" ht="23.25">
      <c r="A56" s="140" t="s">
        <v>175</v>
      </c>
      <c r="B56" s="141"/>
      <c r="C56" s="142"/>
      <c r="D56" s="143"/>
    </row>
    <row r="57" spans="1:4" ht="23.25">
      <c r="A57" s="144" t="s">
        <v>176</v>
      </c>
      <c r="B57" s="133">
        <v>440000</v>
      </c>
      <c r="C57" s="138"/>
      <c r="D57" s="145"/>
    </row>
    <row r="58" spans="1:4" ht="23.25">
      <c r="A58" s="146" t="s">
        <v>177</v>
      </c>
      <c r="B58" s="147"/>
      <c r="C58" s="135"/>
      <c r="D58" s="121">
        <f>562500+183700+559500+365000+377000</f>
        <v>2047700</v>
      </c>
    </row>
    <row r="59" spans="1:4" ht="23.25">
      <c r="A59" s="148" t="s">
        <v>178</v>
      </c>
      <c r="B59" s="147"/>
      <c r="C59" s="135"/>
      <c r="D59" s="121">
        <f>201600+201600+199200+199200</f>
        <v>801600</v>
      </c>
    </row>
    <row r="60" spans="1:4" ht="23.25">
      <c r="A60" s="148" t="s">
        <v>213</v>
      </c>
      <c r="B60" s="149"/>
      <c r="C60" s="159"/>
      <c r="D60" s="121">
        <f>4500+3000+1500+4500+3000</f>
        <v>16500</v>
      </c>
    </row>
    <row r="61" spans="1:4" ht="23.25">
      <c r="A61" s="148" t="s">
        <v>179</v>
      </c>
      <c r="B61" s="149"/>
      <c r="C61" s="159"/>
      <c r="D61" s="121">
        <f>19641+38324+62755+53031+67546</f>
        <v>241297</v>
      </c>
    </row>
    <row r="62" spans="1:4" ht="23.25">
      <c r="A62" s="148" t="s">
        <v>210</v>
      </c>
      <c r="B62" s="149"/>
      <c r="C62" s="159"/>
      <c r="D62" s="121">
        <f>41000+104000+150800+127350+160200</f>
        <v>583350</v>
      </c>
    </row>
    <row r="63" spans="1:4" ht="23.25">
      <c r="A63" s="148" t="s">
        <v>209</v>
      </c>
      <c r="B63" s="149"/>
      <c r="C63" s="159"/>
      <c r="D63" s="121">
        <f>167910+211080+35610+161340</f>
        <v>575940</v>
      </c>
    </row>
    <row r="64" spans="1:4" ht="23.25">
      <c r="A64" s="148" t="s">
        <v>211</v>
      </c>
      <c r="B64" s="149"/>
      <c r="C64" s="159"/>
      <c r="D64" s="121">
        <f>21000+20000</f>
        <v>41000</v>
      </c>
    </row>
    <row r="65" spans="1:4" ht="23.25">
      <c r="A65" s="148" t="s">
        <v>212</v>
      </c>
      <c r="B65" s="149"/>
      <c r="C65" s="159"/>
      <c r="D65" s="121">
        <f>136000+34850</f>
        <v>170850</v>
      </c>
    </row>
    <row r="66" spans="1:4" ht="23.25">
      <c r="A66" s="148" t="s">
        <v>244</v>
      </c>
      <c r="B66" s="149"/>
      <c r="C66" s="159"/>
      <c r="D66" s="121">
        <v>34850</v>
      </c>
    </row>
    <row r="67" spans="1:4" ht="34.5" customHeight="1">
      <c r="A67" s="218" t="s">
        <v>5</v>
      </c>
      <c r="B67" s="218" t="s">
        <v>8</v>
      </c>
      <c r="C67" s="218" t="s">
        <v>120</v>
      </c>
      <c r="D67" s="219" t="s">
        <v>121</v>
      </c>
    </row>
    <row r="68" spans="1:4" ht="23.25">
      <c r="A68" s="212" t="s">
        <v>245</v>
      </c>
      <c r="B68" s="149"/>
      <c r="C68" s="159"/>
      <c r="D68" s="225">
        <f>4100+4100+18000</f>
        <v>26200</v>
      </c>
    </row>
    <row r="69" spans="1:4" ht="23.25">
      <c r="A69" s="212" t="s">
        <v>246</v>
      </c>
      <c r="B69" s="149"/>
      <c r="C69" s="159"/>
      <c r="D69" s="225">
        <f>12300+27000</f>
        <v>39300</v>
      </c>
    </row>
    <row r="70" spans="1:4" ht="23.25">
      <c r="A70" s="212" t="s">
        <v>247</v>
      </c>
      <c r="B70" s="149"/>
      <c r="C70" s="159"/>
      <c r="D70" s="225">
        <f>8200+18000</f>
        <v>26200</v>
      </c>
    </row>
    <row r="71" spans="1:4" ht="23.25">
      <c r="A71" s="212" t="s">
        <v>248</v>
      </c>
      <c r="B71" s="149"/>
      <c r="C71" s="159"/>
      <c r="D71" s="225">
        <f>8815+38700</f>
        <v>47515</v>
      </c>
    </row>
    <row r="72" spans="1:4" ht="23.25">
      <c r="A72" s="212" t="s">
        <v>249</v>
      </c>
      <c r="B72" s="149"/>
      <c r="C72" s="159"/>
      <c r="D72" s="225">
        <f>1650</f>
        <v>1650</v>
      </c>
    </row>
    <row r="73" spans="1:4" ht="23.25">
      <c r="A73" s="212" t="s">
        <v>250</v>
      </c>
      <c r="B73" s="149"/>
      <c r="C73" s="159"/>
      <c r="D73" s="225">
        <f>16500</f>
        <v>16500</v>
      </c>
    </row>
    <row r="74" spans="1:4" ht="23.25">
      <c r="A74" s="212" t="s">
        <v>251</v>
      </c>
      <c r="B74" s="149"/>
      <c r="C74" s="159"/>
      <c r="D74" s="225">
        <f>30700</f>
        <v>30700</v>
      </c>
    </row>
    <row r="75" spans="1:4" ht="23.25">
      <c r="A75" s="212" t="s">
        <v>252</v>
      </c>
      <c r="B75" s="149"/>
      <c r="C75" s="159"/>
      <c r="D75" s="225">
        <f>30700</f>
        <v>30700</v>
      </c>
    </row>
    <row r="76" spans="1:4" ht="23.25">
      <c r="A76" s="148" t="s">
        <v>223</v>
      </c>
      <c r="B76" s="149"/>
      <c r="C76" s="159"/>
      <c r="D76" s="121">
        <f>30000+35000+34200+40000</f>
        <v>139200</v>
      </c>
    </row>
    <row r="77" spans="1:4" ht="23.25">
      <c r="A77" s="148" t="s">
        <v>224</v>
      </c>
      <c r="B77" s="149"/>
      <c r="C77" s="159"/>
      <c r="D77" s="121">
        <v>8815</v>
      </c>
    </row>
    <row r="78" spans="1:4" ht="24" thickBot="1">
      <c r="A78" s="148" t="s">
        <v>225</v>
      </c>
      <c r="B78" s="149"/>
      <c r="C78" s="159"/>
      <c r="D78" s="121">
        <v>100000</v>
      </c>
    </row>
    <row r="79" spans="1:4" ht="24" thickBot="1">
      <c r="A79" s="150" t="s">
        <v>48</v>
      </c>
      <c r="B79" s="139"/>
      <c r="C79" s="127"/>
      <c r="D79" s="116">
        <f>SUM(D58:D78)</f>
        <v>4979867</v>
      </c>
    </row>
    <row r="80" spans="1:4" ht="23.25">
      <c r="A80" s="151" t="s">
        <v>180</v>
      </c>
      <c r="B80" s="141"/>
      <c r="C80" s="160"/>
      <c r="D80" s="158"/>
    </row>
    <row r="81" spans="1:4" ht="23.25">
      <c r="A81" s="152" t="s">
        <v>181</v>
      </c>
      <c r="B81" s="71"/>
      <c r="C81" s="161"/>
      <c r="D81" s="121">
        <f>135376.5+137326.5+137109</f>
        <v>409812</v>
      </c>
    </row>
    <row r="82" spans="1:4" ht="23.25">
      <c r="A82" s="152" t="s">
        <v>291</v>
      </c>
      <c r="B82" s="149"/>
      <c r="C82" s="161"/>
      <c r="D82" s="121">
        <v>620000</v>
      </c>
    </row>
    <row r="83" spans="1:4" ht="24" thickBot="1">
      <c r="A83" s="152" t="s">
        <v>292</v>
      </c>
      <c r="B83" s="149"/>
      <c r="C83" s="226"/>
      <c r="D83" s="121">
        <v>314000</v>
      </c>
    </row>
    <row r="84" spans="1:4" ht="24" thickBot="1">
      <c r="A84" s="153" t="s">
        <v>48</v>
      </c>
      <c r="B84" s="139"/>
      <c r="C84" s="100"/>
      <c r="D84" s="101">
        <f>SUM(D81:D83)</f>
        <v>1343812</v>
      </c>
    </row>
    <row r="85" spans="1:4" ht="24" thickBot="1">
      <c r="A85" s="154" t="s">
        <v>182</v>
      </c>
      <c r="B85" s="155"/>
      <c r="C85" s="156">
        <f>C12+C27+C32+C40+C51+C55+C79+C84</f>
        <v>33084300</v>
      </c>
      <c r="D85" s="157">
        <f>D12+D27+D32+D40+D51+D55+D79+D84</f>
        <v>26001455.549999997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2019-09-12T08:16:46Z</cp:lastPrinted>
  <dcterms:created xsi:type="dcterms:W3CDTF">2003-11-30T04:11:06Z</dcterms:created>
  <dcterms:modified xsi:type="dcterms:W3CDTF">2020-01-09T02:38:13Z</dcterms:modified>
  <cp:category/>
  <cp:version/>
  <cp:contentType/>
  <cp:contentStatus/>
</cp:coreProperties>
</file>