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1715" windowHeight="11640" activeTab="0"/>
  </bookViews>
  <sheets>
    <sheet name="งบทดลอง" sheetId="1" r:id="rId1"/>
    <sheet name="รายงานรับ-จ่ายเงินสด (กพ) (2)" sheetId="2" r:id="rId2"/>
    <sheet name="หมายเหตุ" sheetId="3" r:id="rId3"/>
    <sheet name="สรุปรายรับจริง" sheetId="4" r:id="rId4"/>
    <sheet name="กระแสเงินสด" sheetId="5" r:id="rId5"/>
    <sheet name="กระทบยอด" sheetId="6" r:id="rId6"/>
  </sheets>
  <definedNames/>
  <calcPr fullCalcOnLoad="1"/>
</workbook>
</file>

<file path=xl/sharedStrings.xml><?xml version="1.0" encoding="utf-8"?>
<sst xmlns="http://schemas.openxmlformats.org/spreadsheetml/2006/main" count="426" uniqueCount="336">
  <si>
    <t>บัญชีเงินรับฝาก</t>
  </si>
  <si>
    <t>หมายเหตุ  1  ประกอบงบรายรับ - จ่ายเงินสด  (รายรับ)</t>
  </si>
  <si>
    <t>หมายเหตุ  2  ประกอบงบรายรับ - จ่ายเงินสด  (รายรับ)</t>
  </si>
  <si>
    <t xml:space="preserve">                   รวม</t>
  </si>
  <si>
    <t>บาท</t>
  </si>
  <si>
    <t>รายการ</t>
  </si>
  <si>
    <t>เดบิท</t>
  </si>
  <si>
    <t>เครดิต</t>
  </si>
  <si>
    <t>รหัสบัญชี</t>
  </si>
  <si>
    <t>ผู้จัดทำ</t>
  </si>
  <si>
    <t>อำเภอเมืองนครศรีธรรมราช  จังหวัดนครศรีธรรมราช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</si>
  <si>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</si>
  <si>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</si>
  <si>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</si>
  <si>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</si>
  <si>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</si>
  <si>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รวมรายรับ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</si>
  <si>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</si>
  <si>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</si>
  <si>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</si>
  <si>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</si>
  <si>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</si>
  <si>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</si>
  <si>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</si>
  <si>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</si>
  <si>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0100</t>
  </si>
  <si>
    <t>0120</t>
  </si>
  <si>
    <t>0200</t>
  </si>
  <si>
    <t>0250</t>
  </si>
  <si>
    <t>0300</t>
  </si>
  <si>
    <t>0350</t>
  </si>
  <si>
    <t>1000</t>
  </si>
  <si>
    <t>2000</t>
  </si>
  <si>
    <t>รายจ่าย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</si>
  <si>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</si>
  <si>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</si>
  <si>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</si>
  <si>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</si>
  <si>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</si>
  <si>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</si>
  <si>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</si>
  <si>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</t>
  </si>
  <si>
    <t>รวมรายจ่าย</t>
  </si>
  <si>
    <t>สูงกว่า</t>
  </si>
  <si>
    <t>(ต่ำกว่า)</t>
  </si>
  <si>
    <t>ยอดยกไป</t>
  </si>
  <si>
    <t xml:space="preserve">                       รายรับ                           รายจ่าย</t>
  </si>
  <si>
    <r>
      <t>รายรับ</t>
    </r>
    <r>
      <rPr>
        <b/>
        <sz val="15"/>
        <rFont val="Angsana New"/>
        <family val="1"/>
      </rPr>
      <t xml:space="preserve"> (หมายเหตุ 1</t>
    </r>
    <r>
      <rPr>
        <sz val="15"/>
        <rFont val="Angsana New"/>
        <family val="1"/>
      </rPr>
      <t>)</t>
    </r>
  </si>
  <si>
    <t>000</t>
  </si>
  <si>
    <t>รวม</t>
  </si>
  <si>
    <t>งบทดลอง</t>
  </si>
  <si>
    <t>เงินสะสม</t>
  </si>
  <si>
    <t>022</t>
  </si>
  <si>
    <t>023</t>
  </si>
  <si>
    <t xml:space="preserve"> -</t>
  </si>
  <si>
    <t>-</t>
  </si>
  <si>
    <t xml:space="preserve"> - </t>
  </si>
  <si>
    <t>090</t>
  </si>
  <si>
    <t>บัญชีเงินฝากธนาคาร ประเภท ออมทรัพย์</t>
  </si>
  <si>
    <t>บัญชีเงินฝากธนาคาร ประเภท ประจำ</t>
  </si>
  <si>
    <t>บัญชีรายจ่ายตามงบประมาณ</t>
  </si>
  <si>
    <t xml:space="preserve">      รายจ่ายงบกลาง</t>
  </si>
  <si>
    <t xml:space="preserve">      ค่าตอบแทน</t>
  </si>
  <si>
    <t xml:space="preserve">      ค่าใช้สอย</t>
  </si>
  <si>
    <t xml:space="preserve">      ค่าวัสดุ</t>
  </si>
  <si>
    <t xml:space="preserve">      ค่าครุภัณฑ์</t>
  </si>
  <si>
    <t xml:space="preserve">      ค่าที่ดินและสิ่งก่อสร้าง</t>
  </si>
  <si>
    <t>บัญชีเงินสะสม</t>
  </si>
  <si>
    <t>เงินชีเงินทุนสำรองสะสม</t>
  </si>
  <si>
    <t>บัญชีเงินรายรับ</t>
  </si>
  <si>
    <t>ลูกหนี้เงินยืมงบประมาณ</t>
  </si>
  <si>
    <t xml:space="preserve">    ลูกหนี้เงินยืมเงินงบประมาณ</t>
  </si>
  <si>
    <t xml:space="preserve">    เงินสะสม</t>
  </si>
  <si>
    <t xml:space="preserve">  (ลงชื่อ)………………………………              (ลงชื่อ)………………………………...…         (ลงชื่อ)………..........……………………………</t>
  </si>
  <si>
    <t>หมายเหตุ  1  ประกอบงบทดลอง</t>
  </si>
  <si>
    <t>บัญชีรายจ่ายค้างจ่าย</t>
  </si>
  <si>
    <t xml:space="preserve">    ลูกหนี้เงินยืมเงินสะสม</t>
  </si>
  <si>
    <t>บัญชีรายรับ</t>
  </si>
  <si>
    <t xml:space="preserve">    รายจ่ายอื่น ๆ</t>
  </si>
  <si>
    <t xml:space="preserve">                                                                        รวม</t>
  </si>
  <si>
    <t>หมายเหตุ  2  ประกอบงบทดลอง</t>
  </si>
  <si>
    <t>หมายเหตุ  3  ประกอบงบทดลอง</t>
  </si>
  <si>
    <t xml:space="preserve">          เงินภาษี หัก ณ ที่จ่าย</t>
  </si>
  <si>
    <t xml:space="preserve">          ภบท.ค่าใช้จ่าย 5 %</t>
  </si>
  <si>
    <t xml:space="preserve">          เงินประกันสัญญา</t>
  </si>
  <si>
    <t xml:space="preserve">      ลูกหนี้เงินยืมตามงบประมาณ</t>
  </si>
  <si>
    <t>082</t>
  </si>
  <si>
    <t>เงินรับฝาก - ภาษีหัก ณ ที่จ่าย</t>
  </si>
  <si>
    <t xml:space="preserve">      รายจ่ายอื่น ๆ</t>
  </si>
  <si>
    <t xml:space="preserve">     ลูกหนี้ภาษีบำรุงท้องที่  (หมายเหตุ 1)</t>
  </si>
  <si>
    <t>บัญชีรายจ่ายค้างจ่าย (หมายเหตุ  2 )</t>
  </si>
  <si>
    <t>080</t>
  </si>
  <si>
    <t>บัญชีลูกหนี้ภาษี</t>
  </si>
  <si>
    <t xml:space="preserve">                                คงเหลือลูกหนี้ภาษี</t>
  </si>
  <si>
    <t xml:space="preserve">เงินอุดหนุนทั่วไป  </t>
  </si>
  <si>
    <t xml:space="preserve">    เงินสำรองรายรับ </t>
  </si>
  <si>
    <t xml:space="preserve">เทศบาลตำบลบางจาก  </t>
  </si>
  <si>
    <t>บัญชีเงินฝาก - กสท</t>
  </si>
  <si>
    <t>เจ้าหนี้เงินกู้ - กสท.</t>
  </si>
  <si>
    <t>บัญชีทรัพย์สินที่เกิดจากเงินกู้</t>
  </si>
  <si>
    <t>เงินกู้ - ธนาคารออมสิน</t>
  </si>
  <si>
    <t xml:space="preserve">      ลูกหนี้เงินยืมเงินสะสม</t>
  </si>
  <si>
    <t>091</t>
  </si>
  <si>
    <t xml:space="preserve">          กบข.</t>
  </si>
  <si>
    <t>บัญชีเงินฝาก - ค่าประกันมิเตอร์</t>
  </si>
  <si>
    <t xml:space="preserve">      เงินเดือน  (ฝ่ายประจำ)</t>
  </si>
  <si>
    <t xml:space="preserve">      รายจ่ายงบกลาง (ก)</t>
  </si>
  <si>
    <t xml:space="preserve">      เงินเดือน  (ฝ่ายประจำ) (ก)</t>
  </si>
  <si>
    <t xml:space="preserve">      เงินเดือน  (ฝ่ายการเมือง) </t>
  </si>
  <si>
    <t xml:space="preserve">      ค่าตอบแทน (ก)</t>
  </si>
  <si>
    <t>6 200</t>
  </si>
  <si>
    <t>ธ.ออมสิน  เลขที่บัญชี  ( 0502324-6771-7)</t>
  </si>
  <si>
    <t>ธ.กรุงไทย จก. เลขที่บัญชี  (801-1-00835-8)</t>
  </si>
  <si>
    <t>ธ.กรุงไทย จก. เลขที่บัญชี  (801-0-15540-3)</t>
  </si>
  <si>
    <t>ธ.ออมสิน  เลขที่บัญชี  (3402301-3706-9)</t>
  </si>
  <si>
    <t>ธ.กรุงไทย จก. เลขที่บัญชี  (801-2-34234-0)</t>
  </si>
  <si>
    <t>เทศบาลตำบลบางจาก</t>
  </si>
  <si>
    <t xml:space="preserve"> ประมาณการ </t>
  </si>
  <si>
    <t xml:space="preserve"> รับจริง </t>
  </si>
  <si>
    <t>รายได้จัดเก็บเอง</t>
  </si>
  <si>
    <t>1. หมวดภาษีอากร</t>
  </si>
  <si>
    <t>411000</t>
  </si>
  <si>
    <t>(1) ภาษีโรงเรือนและที่ดิน</t>
  </si>
  <si>
    <t>411001</t>
  </si>
  <si>
    <t>(2) ภาษีบำรุงท้องที่</t>
  </si>
  <si>
    <t>411002</t>
  </si>
  <si>
    <t>(3) ภาษีป้าย</t>
  </si>
  <si>
    <t>411003</t>
  </si>
  <si>
    <t>(4) อากรการฆ่าสัตว์</t>
  </si>
  <si>
    <t>411004</t>
  </si>
  <si>
    <t>2. หมวดค่าธรรมเนียม ค่าปรับและใบอนุญาต</t>
  </si>
  <si>
    <t>412000</t>
  </si>
  <si>
    <t>(1)  ค่าธรรมเนียมเกี่ยวกับการฆ่าสัตว์และจำหน่ายเนื้อสัตว์</t>
  </si>
  <si>
    <t>412101</t>
  </si>
  <si>
    <t>(2)  ค่าธรรมเนียมเกี่ยวกับการควบคุมอาคาร</t>
  </si>
  <si>
    <t>412106</t>
  </si>
  <si>
    <t>(3)  ค่าธรรมเนียมเก็บและขนมูลฝอย</t>
  </si>
  <si>
    <t>412107</t>
  </si>
  <si>
    <t>(4)  ค่าธรรมเนียมเกี่ยวกับการทะเบียนราษฎร</t>
  </si>
  <si>
    <t>412112</t>
  </si>
  <si>
    <t>(5)  ค่าธรรมเนียมเกี่ยวกับการทะเบียนพาณิชย์</t>
  </si>
  <si>
    <t>(6)  ค่าปรับผิดสัญญา</t>
  </si>
  <si>
    <t>412210</t>
  </si>
  <si>
    <t>(7)  ค่าใบอนุญาตประกอบการค้าสำหรับกิจการที่เป็นอันตรายฯ</t>
  </si>
  <si>
    <t>412303</t>
  </si>
  <si>
    <t>(8)  ค่าใบอนุญาตจัดตั้งสถานที่จำหน่ายอาหารหรือสถานที่สะสม</t>
  </si>
  <si>
    <t>412304</t>
  </si>
  <si>
    <t xml:space="preserve">      อาหารในครัว  หรือพื้นที่ใด  ซึ่งมีพื้นที่เกิน  200  ตารางเมตร</t>
  </si>
  <si>
    <t>(9)  ค่าใบอนุญาตให้ตั้งตลาดเอกชน</t>
  </si>
  <si>
    <t>412306</t>
  </si>
  <si>
    <t>(10) ค่าใบอนุญาตเกี่ยวกับการควบคุมอาคาร</t>
  </si>
  <si>
    <t>412307</t>
  </si>
  <si>
    <t>(11)  ค่าใบอนุญาตเกี่ยวกับการโฆษณาโดยใช้เครื่องขยายเสียง</t>
  </si>
  <si>
    <t>412308</t>
  </si>
  <si>
    <t>3. หมวดรายได้จากทรัพย์สิน</t>
  </si>
  <si>
    <t>413000</t>
  </si>
  <si>
    <t>(1) ดอกเบี้ยเงินฝากธนาคาร</t>
  </si>
  <si>
    <t>413001</t>
  </si>
  <si>
    <t>(2) ดอกเบี้ยเงินฝาก ก.ส.ท.</t>
  </si>
  <si>
    <t>4. หมวดรายได้เบ็ตเตล็ด</t>
  </si>
  <si>
    <t>415000</t>
  </si>
  <si>
    <t>(1) ค่าขายแบบแปลน</t>
  </si>
  <si>
    <t>415004</t>
  </si>
  <si>
    <t xml:space="preserve">(2)  ค่าจำหน่ายแบบพิมพ์และคำร้อง </t>
  </si>
  <si>
    <t>415006</t>
  </si>
  <si>
    <t>(3)  รายได้เบ็ดเตล็ดอื่น ๆ</t>
  </si>
  <si>
    <t>415999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</si>
  <si>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</si>
  <si>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</si>
  <si>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 ตามพรบ. กระจายอำนาจ</t>
  </si>
  <si>
    <t>(1) ภาษีมูลค่าเพิ่ม 1 ใน 9</t>
  </si>
  <si>
    <t>(3) ภาษีธุรกิจเฉพาะ</t>
  </si>
  <si>
    <t>(4) ภาษีสุรา</t>
  </si>
  <si>
    <t>(5) ภาษีสรรพสามิต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</si>
  <si>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</si>
  <si>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</si>
  <si>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ค่าธรรมเนียมจดทะเบียนสิทธิและนิติกรรมตามประมวลกฎหมายที่ดิน</t>
  </si>
  <si>
    <t>หมวดเงินอุดหนุน</t>
  </si>
  <si>
    <t>(1) เงินอุดหนุนทั่วไป สำหรับดำเนินการตามอำนาจหน้าที่และภารกิจถ่ายโอนเลือกทำ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</si>
  <si>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</si>
  <si>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</si>
  <si>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1. เงินอุดหนุนเบี้ยยังชีพคนชรา</t>
  </si>
  <si>
    <t>2.  เงินอุดหนุนเบี้ยความพิการ</t>
  </si>
  <si>
    <t>3.  เงินอุดหนุนอาหารเสริม (นม)</t>
  </si>
  <si>
    <t>หมวดเงินอุดหนุนเฉพาะกิจ</t>
  </si>
  <si>
    <t>1. เงินอุดหนุนโครงการถ่ายโอนบุคลากร</t>
  </si>
  <si>
    <t>2. เงินอุดหนุนค่าตอบแทน ผดด.</t>
  </si>
  <si>
    <t>รวมทั้งสิ้น</t>
  </si>
  <si>
    <t>สรุปรายรับจริงประกอบงบทดลองและรายงานรับ-จ่ายเงินสด</t>
  </si>
  <si>
    <t>หมายเหตุ  1</t>
  </si>
  <si>
    <t xml:space="preserve">     งบกลาง (ก)</t>
  </si>
  <si>
    <t xml:space="preserve">     เงินเดือน  (ฝ่ายประจำ)</t>
  </si>
  <si>
    <t xml:space="preserve">     เงินเดือน  (ฝ่ายประจำ) (ก)</t>
  </si>
  <si>
    <t xml:space="preserve">     เงินเดือน  (ฝ่ายการเมือง)</t>
  </si>
  <si>
    <t xml:space="preserve">     ค่าตอบแทน (ก)</t>
  </si>
  <si>
    <t xml:space="preserve">     ค่าวัสดุ  (ก)</t>
  </si>
  <si>
    <t xml:space="preserve">    รายจ่ายค้างจ่าย</t>
  </si>
  <si>
    <t xml:space="preserve">    รายจ่ายรอจ่าย</t>
  </si>
  <si>
    <t xml:space="preserve">                   (นางฬุริยา   นิลวานิช)                                         (นายสุวัฒน์    วชิรธนากร)                                                     (นายโสภิต   ชูพงศ์)</t>
  </si>
  <si>
    <t xml:space="preserve">                    ผู้อำนวยการกองคลัง                                           ปลัดเทศบาลตำบลบางจาก                                             นายกเทศมนตรีตำบลบางจาก</t>
  </si>
  <si>
    <t xml:space="preserve"> - 2 -</t>
  </si>
  <si>
    <t xml:space="preserve">         บัญชีค่าอากรฆ่าสัตว์</t>
  </si>
  <si>
    <t xml:space="preserve">         บัญชีค่าธรรมเนียมเกี่ยวกับการฆ่าสัตว์และจำหน่าย</t>
  </si>
  <si>
    <t xml:space="preserve">         บัญชีค่าธรรมเนียมเก็บและขนขยะมูลฝอย</t>
  </si>
  <si>
    <t xml:space="preserve">         บัญชีค่าจำหน่ายแบบพิมพ์และคำร้อง</t>
  </si>
  <si>
    <t xml:space="preserve">         บัญชีรายได้เบ็ดเตล็ดอื่น ๆ</t>
  </si>
  <si>
    <t>รายงานกระแสเงินสด</t>
  </si>
  <si>
    <t>รายรับ</t>
  </si>
  <si>
    <t>รับเงินรายรับ</t>
  </si>
  <si>
    <t>รับเงินรับฝาก</t>
  </si>
  <si>
    <t>จ่ายเงินตามงบประมาณ</t>
  </si>
  <si>
    <t>จ่ายเงินรับฝาก</t>
  </si>
  <si>
    <t>จ่ายเงินอุดหนุนเฉพาะกิจ</t>
  </si>
  <si>
    <t>ตั้งแต่ต้นปีถึงปัจจุบัน</t>
  </si>
  <si>
    <t>รับสูง  หรือ  (ต่ำ)  กว่าจ่าย</t>
  </si>
  <si>
    <t>รับเงินลูกหนี้ภาษี</t>
  </si>
  <si>
    <t>เงินอุดหนุนเฉพาะกิจ  (บุคลากรถ่ายโอนฯ)</t>
  </si>
  <si>
    <t>เงินอุดหนุนเฉพาะกิจ  (ศพด.)</t>
  </si>
  <si>
    <t>เงินอุดหนุนเฉพาะกิจ  (เบี้ยยังชีพคนชรา+คนพิการ)</t>
  </si>
  <si>
    <t>หมายเหตุ  3  ประกอบงบรายรับ - จ่ายเงินสด  (รายจ่าย)</t>
  </si>
  <si>
    <t>เงินรับฝาก - กบข</t>
  </si>
  <si>
    <t>เงินรับฝาก  (หมายเหตุ 2)</t>
  </si>
  <si>
    <t xml:space="preserve">ลูกหนี้ภาษี </t>
  </si>
  <si>
    <t>ธนาคาร กรุงไทย จำกัด (มหาชน)</t>
  </si>
  <si>
    <t>งบกระทบยอดเงินฝากธนาคาร</t>
  </si>
  <si>
    <t>เลขที่บัญชี 801-1-00835-8</t>
  </si>
  <si>
    <r>
      <t>หัก</t>
    </r>
    <r>
      <rPr>
        <sz val="16"/>
        <rFont val="Angsana New"/>
        <family val="1"/>
      </rPr>
      <t xml:space="preserve"> : เช็คจ่ายที่ผู้รับยังไม่นำมาขึ้นเงินกับธนาคาร</t>
    </r>
  </si>
  <si>
    <t>วันที่</t>
  </si>
  <si>
    <t>เลขที่เช็ค</t>
  </si>
  <si>
    <t xml:space="preserve"> ผู้รับเงิน</t>
  </si>
  <si>
    <t>จำนวนเงิน</t>
  </si>
  <si>
    <t>ผู้ตรวจสอบ</t>
  </si>
  <si>
    <t>ธนาคารเพื่อการเกษตรฯ เลขที่บัญชี (31000047246)</t>
  </si>
  <si>
    <t>งบกลาง  (ก)</t>
  </si>
  <si>
    <t>คงเหลือ</t>
  </si>
  <si>
    <t xml:space="preserve">           จัดซื้อรถบรรทุกขยะแบบอัดท้าย 6 ล้อ</t>
  </si>
  <si>
    <t xml:space="preserve">           โครงการติดตั้งรางน้ำรอบอาคารพัสดุ</t>
  </si>
  <si>
    <t xml:space="preserve">            โครงการขุดลอกคลองบางเชียง ชุมชนชลประทาน</t>
  </si>
  <si>
    <t>หัก</t>
  </si>
  <si>
    <t xml:space="preserve">            โครงการขยายถนน คสล.ข้างวัดมุจลินทราวาส</t>
  </si>
  <si>
    <t xml:space="preserve">            โครงการก่อสร้าง ถ.สุริยา ซ.6</t>
  </si>
  <si>
    <t xml:space="preserve">            โครงการปรับปรุงอาคารที่ทำการประปาเก่าฯ</t>
  </si>
  <si>
    <t xml:space="preserve">            โครงการก่อสร้างถนนลาดยางแอสฟัลท์ติกคอสะพานปากเนตร</t>
  </si>
  <si>
    <t xml:space="preserve">            โครงการก่อสร้างโรงจอดรถจักรกล</t>
  </si>
  <si>
    <t xml:space="preserve">            โครงการก่อสร้างสุขาสาธารณะ</t>
  </si>
  <si>
    <t xml:space="preserve">            โครงการติดตั้งรางน้ำรอบอาคารเอนกประสงค์</t>
  </si>
  <si>
    <t xml:space="preserve">         ปี 2557</t>
  </si>
  <si>
    <t xml:space="preserve">        ประกันสังคม</t>
  </si>
  <si>
    <t>เงินรับฝาก - ประกันสังคม</t>
  </si>
  <si>
    <t>(3) รายได้จากทรัพย์สินอื่น ๆ (ค่าเช่าตู้ ATM)</t>
  </si>
  <si>
    <t xml:space="preserve">    เงินรับฝาก (หมายเหตุ  3)</t>
  </si>
  <si>
    <t>บัญชีเงินรับฝาก  (หมายเหตุ 3)</t>
  </si>
  <si>
    <t>บัญชีรายจ่ายรอจ่าย</t>
  </si>
  <si>
    <t>ปีงบประมาณ  2558</t>
  </si>
  <si>
    <t>เงินฝากจังหวัด</t>
  </si>
  <si>
    <t>บัญชีเงินสด</t>
  </si>
  <si>
    <t xml:space="preserve">       หัก   ลูกหนี้ภาษี-ภาษีบำรุงท้องที่  ประจำเดือน  ม.ค. 2558</t>
  </si>
  <si>
    <t xml:space="preserve">                ลูกหนี้ภาษี-ภาษีบำรุงท้องที่  ยกมา  ณ  วันที่  31  ตุลาคม  2557</t>
  </si>
  <si>
    <t xml:space="preserve">         บัญชีภาษีโรงเรือนและที่ดิน</t>
  </si>
  <si>
    <t>เงินรับฝาก - ค่าประกันสังคม</t>
  </si>
  <si>
    <r>
      <t>เงินรับฝาก - คชจ.5</t>
    </r>
    <r>
      <rPr>
        <strike/>
        <sz val="16"/>
        <rFont val="Angsana New"/>
        <family val="1"/>
      </rPr>
      <t>%</t>
    </r>
  </si>
  <si>
    <t>บ.ห้างสหไทยสรรพสินค้า จก.</t>
  </si>
  <si>
    <t xml:space="preserve">       หัก   ลูกหนี้ภาษี-ภาษีบำรุงท้องที่  ประจำเดือน  ก.พ.. 2558</t>
  </si>
  <si>
    <t>3.  เงินอุดหนุนอาหารกลางวัน</t>
  </si>
  <si>
    <t>เงินอุดหนุนระบุวัตถุประสงค์ (อาหารเสริม (นม))</t>
  </si>
  <si>
    <t>เงินอุดหนุนระบุวัตถุประสงค์ (อาหารกลางวัน)</t>
  </si>
  <si>
    <t>เงินอุดหนุนระบุวัตถุประสงค์ -ปัญหายาเสพติด</t>
  </si>
  <si>
    <t>4.  ปัญหายาเสพติด</t>
  </si>
  <si>
    <t xml:space="preserve">       หัก   ลูกหนี้ภาษี-ภาษีบำรุงท้องที่  ประจำเดือน  มี.ค. 2558</t>
  </si>
  <si>
    <t xml:space="preserve">          ค่ารักษาพยาบาล</t>
  </si>
  <si>
    <t xml:space="preserve">        สหกรณ์</t>
  </si>
  <si>
    <t xml:space="preserve">         บัญชีรายได้จากทรัพย์สิน</t>
  </si>
  <si>
    <t>เงินรับฝาก - กบข.</t>
  </si>
  <si>
    <t xml:space="preserve">       หัก   ลูกหนี้ภาษี-ภาษีบำรุงท้องที่  ประจำเดือน  เม.ย. 2558</t>
  </si>
  <si>
    <t xml:space="preserve">         บัญชีค่าธรรมเนียมทะเบียนราษฎร์</t>
  </si>
  <si>
    <t xml:space="preserve">       หัก   ลูกหนี้ภาษี-ภาษีบำรุงท้องที่  ประจำเดือน พ.ค. 2558</t>
  </si>
  <si>
    <t>เงินรับฝาก - ค่ารักษาพยาบาล</t>
  </si>
  <si>
    <t xml:space="preserve">         บัญชีค่าภาคหลวงแร่</t>
  </si>
  <si>
    <t xml:space="preserve">         บัญชีค่าธรรมเนียมจดทะเบียนสิทธิและนิติกรรมที่ดิน</t>
  </si>
  <si>
    <t xml:space="preserve">         บัญชีเงินอุดหนุนเฉพาะกิจ - เบี้ยยังชีพคนชรา</t>
  </si>
  <si>
    <t xml:space="preserve">         บัญชีเงินอุดหนุนเฉพาะกิจ - ศพด.</t>
  </si>
  <si>
    <t>5.  คชจ.สำหรับฝึกอาชีพสำหรับผู้ติดยาเสพติด</t>
  </si>
  <si>
    <t>8  พ.ค. 58</t>
  </si>
  <si>
    <t>10116475</t>
  </si>
  <si>
    <t>ธงวันชาติ</t>
  </si>
  <si>
    <t>หจก.จรวยบริการ</t>
  </si>
  <si>
    <t>ณ  วันที่  31 กรกฎาคม   2558</t>
  </si>
  <si>
    <t>ณ  วันที่  31  กรกฎาคม  2558</t>
  </si>
  <si>
    <t xml:space="preserve">       หัก   ลูกหนี้ภาษี-ภาษีบำรุงท้องที่  ประจำเดือน ก.ค. 2558</t>
  </si>
  <si>
    <t xml:space="preserve">         บัญชีภาษีบำรุงท้องที่</t>
  </si>
  <si>
    <t xml:space="preserve">         บัญชีดอกเบี้ยเงินฝากธนาคาร</t>
  </si>
  <si>
    <t xml:space="preserve">         บัญชีภาษีมูลค่าเพิ่ม ตาม พรบ.</t>
  </si>
  <si>
    <t xml:space="preserve">         บัญชีเงินอุดหนุนทั่วไป</t>
  </si>
  <si>
    <t xml:space="preserve">         บัญชีเงินอุดหนุนเฉพาะกิจ - โครงการก่อสร้างอาคาร ศพด.</t>
  </si>
  <si>
    <t xml:space="preserve">         บัญชีเงินอุดหนุนระบุวัตถุประสงค์-อาหารเสริม (นม)</t>
  </si>
  <si>
    <t xml:space="preserve">         บัญชีเงินอุดหนุนระบุวัตถุประสงค์ - อาหารกลางวัน</t>
  </si>
  <si>
    <t>ณ  วันที่  31  กรกฎาคม   2558</t>
  </si>
  <si>
    <r>
      <t xml:space="preserve">                                                                                                                                                    ประจำเดือน</t>
    </r>
    <r>
      <rPr>
        <b/>
        <sz val="15"/>
        <rFont val="Angsana New"/>
        <family val="1"/>
      </rPr>
      <t xml:space="preserve">   กรกฎาคม   พ.ศ.  2558</t>
    </r>
  </si>
  <si>
    <t>2. เงินอุดหนุนโครงการก่อสร้างอาคาร ศพด.</t>
  </si>
  <si>
    <t>เงินรับฝาก - ประกันสัญญา</t>
  </si>
  <si>
    <t>เงินรับฝาก - กสท.</t>
  </si>
  <si>
    <t>ยอดคงเหลือตามรายงานธนาคาร   ณ   วันที่   31  กรกฎาคม   2558</t>
  </si>
  <si>
    <t>14  ก.ค. 58</t>
  </si>
  <si>
    <t>10116563</t>
  </si>
  <si>
    <t>24  ก.ค. 58</t>
  </si>
  <si>
    <t>10116579</t>
  </si>
  <si>
    <t>ศูนย์พัฒนาเด็กเล็กเทศบาลตำบลบางจาก</t>
  </si>
  <si>
    <t>10116581</t>
  </si>
  <si>
    <t>เงินทุนส่งเสริมกิจการเทศบาล</t>
  </si>
  <si>
    <t>สนง.การไฟฟ้า จ.นครศรีฯ</t>
  </si>
  <si>
    <t>10116582</t>
  </si>
  <si>
    <t>10116583</t>
  </si>
  <si>
    <t>นายวินัย  ศรีแค</t>
  </si>
  <si>
    <t>10116584</t>
  </si>
  <si>
    <t>สอ.ประยงค์  อำไพทอง</t>
  </si>
  <si>
    <t>10116586</t>
  </si>
  <si>
    <t>ธนาคารออมสิน</t>
  </si>
  <si>
    <t>น.ส.รัชนี  จักรช่วย</t>
  </si>
  <si>
    <t>นายนิกร  ทองรัก</t>
  </si>
  <si>
    <t>หจก.โลหะภัณฑ์นครศรีฯ</t>
  </si>
  <si>
    <t>หสม.เริงแสวง โอเอ</t>
  </si>
  <si>
    <t>10116587</t>
  </si>
  <si>
    <t>10116588</t>
  </si>
  <si>
    <t>10116589</t>
  </si>
  <si>
    <t>10116590</t>
  </si>
  <si>
    <t>29  ก.ค. 58</t>
  </si>
  <si>
    <t>10116593</t>
  </si>
  <si>
    <t>10116592</t>
  </si>
  <si>
    <t>10116594</t>
  </si>
  <si>
    <t>ร้านเสริมนาม</t>
  </si>
  <si>
    <t>สหทรัพย์แอร์</t>
  </si>
  <si>
    <t>นางฬุริยา   นิลวานิช</t>
  </si>
  <si>
    <t>เงินรายได้ซึ่งเทศบาลยังไม่ลงรับ   เดือน   ก.ค.  58</t>
  </si>
  <si>
    <t>ยอดคงเหลือตามบัญชี ณ วันที่    31  กรกฎาคม    2558</t>
  </si>
  <si>
    <t>ลงชื่อ..........................................วันที่   31 ก.ค.  58</t>
  </si>
  <si>
    <t>ลงชื่อ..........................................วันที่   31  ก.ค.  58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</si>
</sst>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0.0"/>
    <numFmt numFmtId="203" formatCode="_-* #,##0.0000_-;\-* #,##0.0000_-;_-* &quot;-&quot;??_-;_-@_-"/>
    <numFmt numFmtId="204" formatCode="#,##0.0"/>
    <numFmt numFmtId="205" formatCode="_-* #,##0.0_-;\-* #,##0.0_-;_-* &quot;-&quot;?_-;_-@_-"/>
    <numFmt numFmtId="206" formatCode="0.0%"/>
    <numFmt numFmtId="207" formatCode="[$-41E]d\ mmmm\ yyyy"/>
    <numFmt numFmtId="208" formatCode="_-* #,##0_-;\-* #,##0_-;_-* &quot;-&quot;?_-;_-@_-"/>
    <numFmt numFmtId="209" formatCode="0_ ;\-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55">
    <font>
      <sz val="14"/>
      <name val="Cordia New"/>
      <family val="0"/>
    </font>
    <font>
      <sz val="15"/>
      <name val="Angsana New"/>
      <family val="1"/>
    </font>
    <font>
      <b/>
      <sz val="15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u val="single"/>
      <sz val="16"/>
      <name val="Angsana New"/>
      <family val="1"/>
    </font>
    <font>
      <b/>
      <sz val="18"/>
      <color indexed="12"/>
      <name val="Angsana New"/>
      <family val="1"/>
    </font>
    <font>
      <b/>
      <sz val="18"/>
      <color indexed="10"/>
      <name val="Angsana New"/>
      <family val="1"/>
    </font>
    <font>
      <sz val="16"/>
      <name val="Cordia New"/>
      <family val="2"/>
    </font>
    <font>
      <b/>
      <sz val="16"/>
      <name val="Cordia New"/>
      <family val="2"/>
    </font>
    <font>
      <b/>
      <sz val="20"/>
      <name val="Angsana New"/>
      <family val="1"/>
    </font>
    <font>
      <sz val="16"/>
      <color indexed="10"/>
      <name val="Angsana New"/>
      <family val="1"/>
    </font>
    <font>
      <b/>
      <sz val="16"/>
      <color indexed="10"/>
      <name val="Angsana New"/>
      <family val="1"/>
    </font>
    <font>
      <b/>
      <sz val="14"/>
      <name val="Cordia New"/>
      <family val="2"/>
    </font>
    <font>
      <strike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tted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/>
      <right style="thin"/>
      <top style="dotted"/>
      <bottom style="dotted"/>
    </border>
    <border>
      <left/>
      <right style="thin"/>
      <top style="dotted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tted"/>
      <bottom style="dashed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/>
      <top style="medium"/>
      <bottom style="dashed"/>
    </border>
    <border>
      <left style="thin"/>
      <right style="thin"/>
      <top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thin"/>
      <right/>
      <top/>
      <bottom style="dashed"/>
    </border>
    <border>
      <left style="thin"/>
      <right style="thin"/>
      <top style="dashed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thin"/>
      <top/>
      <bottom style="dash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3" fontId="3" fillId="0" borderId="0" xfId="38" applyFont="1" applyAlignment="1">
      <alignment/>
    </xf>
    <xf numFmtId="43" fontId="3" fillId="0" borderId="0" xfId="38" applyFont="1" applyAlignment="1">
      <alignment horizontal="center"/>
    </xf>
    <xf numFmtId="200" fontId="1" fillId="0" borderId="13" xfId="38" applyNumberFormat="1" applyFont="1" applyBorder="1" applyAlignment="1">
      <alignment/>
    </xf>
    <xf numFmtId="200" fontId="1" fillId="0" borderId="10" xfId="38" applyNumberFormat="1" applyFont="1" applyBorder="1" applyAlignment="1">
      <alignment/>
    </xf>
    <xf numFmtId="200" fontId="2" fillId="0" borderId="0" xfId="38" applyNumberFormat="1" applyFont="1" applyBorder="1" applyAlignment="1">
      <alignment/>
    </xf>
    <xf numFmtId="200" fontId="1" fillId="0" borderId="0" xfId="38" applyNumberFormat="1" applyFont="1" applyAlignment="1">
      <alignment/>
    </xf>
    <xf numFmtId="200" fontId="1" fillId="0" borderId="11" xfId="38" applyNumberFormat="1" applyFont="1" applyBorder="1" applyAlignment="1">
      <alignment/>
    </xf>
    <xf numFmtId="200" fontId="1" fillId="0" borderId="0" xfId="38" applyNumberFormat="1" applyFont="1" applyAlignment="1">
      <alignment horizontal="center"/>
    </xf>
    <xf numFmtId="200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200" fontId="2" fillId="0" borderId="18" xfId="38" applyNumberFormat="1" applyFont="1" applyBorder="1" applyAlignment="1">
      <alignment/>
    </xf>
    <xf numFmtId="200" fontId="2" fillId="0" borderId="17" xfId="38" applyNumberFormat="1" applyFont="1" applyBorder="1" applyAlignment="1">
      <alignment/>
    </xf>
    <xf numFmtId="200" fontId="1" fillId="0" borderId="10" xfId="38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00" fontId="1" fillId="0" borderId="13" xfId="3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3" fontId="1" fillId="0" borderId="0" xfId="38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3" fontId="3" fillId="0" borderId="18" xfId="38" applyFont="1" applyBorder="1" applyAlignment="1">
      <alignment/>
    </xf>
    <xf numFmtId="0" fontId="3" fillId="0" borderId="0" xfId="0" applyFont="1" applyAlignment="1">
      <alignment/>
    </xf>
    <xf numFmtId="43" fontId="3" fillId="0" borderId="18" xfId="38" applyFont="1" applyBorder="1" applyAlignment="1">
      <alignment horizontal="center"/>
    </xf>
    <xf numFmtId="200" fontId="1" fillId="0" borderId="10" xfId="0" applyNumberFormat="1" applyFont="1" applyBorder="1" applyAlignment="1">
      <alignment/>
    </xf>
    <xf numFmtId="0" fontId="2" fillId="0" borderId="21" xfId="0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18" xfId="0" applyNumberFormat="1" applyFont="1" applyBorder="1" applyAlignment="1">
      <alignment/>
    </xf>
    <xf numFmtId="43" fontId="1" fillId="0" borderId="18" xfId="38" applyFont="1" applyBorder="1" applyAlignment="1">
      <alignment/>
    </xf>
    <xf numFmtId="43" fontId="3" fillId="0" borderId="0" xfId="38" applyFont="1" applyAlignment="1">
      <alignment/>
    </xf>
    <xf numFmtId="43" fontId="1" fillId="0" borderId="0" xfId="38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18" xfId="38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3" fillId="0" borderId="24" xfId="0" applyFont="1" applyBorder="1" applyAlignment="1" quotePrefix="1">
      <alignment horizontal="center"/>
    </xf>
    <xf numFmtId="200" fontId="3" fillId="0" borderId="25" xfId="38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 quotePrefix="1">
      <alignment horizontal="center"/>
    </xf>
    <xf numFmtId="0" fontId="4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49" fontId="3" fillId="0" borderId="30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3" fontId="3" fillId="0" borderId="26" xfId="38" applyFont="1" applyFill="1" applyBorder="1" applyAlignment="1">
      <alignment horizontal="left"/>
    </xf>
    <xf numFmtId="43" fontId="3" fillId="0" borderId="26" xfId="38" applyFont="1" applyFill="1" applyBorder="1" applyAlignment="1">
      <alignment horizontal="right"/>
    </xf>
    <xf numFmtId="49" fontId="3" fillId="0" borderId="31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horizontal="right"/>
    </xf>
    <xf numFmtId="43" fontId="3" fillId="0" borderId="32" xfId="38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49" fontId="3" fillId="0" borderId="34" xfId="0" applyNumberFormat="1" applyFont="1" applyFill="1" applyBorder="1" applyAlignment="1">
      <alignment/>
    </xf>
    <xf numFmtId="4" fontId="4" fillId="0" borderId="34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" fontId="3" fillId="0" borderId="35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/>
    </xf>
    <xf numFmtId="49" fontId="3" fillId="0" borderId="26" xfId="0" applyNumberFormat="1" applyFont="1" applyFill="1" applyBorder="1" applyAlignment="1">
      <alignment horizontal="center"/>
    </xf>
    <xf numFmtId="43" fontId="3" fillId="0" borderId="26" xfId="38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43" fontId="3" fillId="0" borderId="30" xfId="38" applyFon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4" fillId="0" borderId="36" xfId="0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/>
    </xf>
    <xf numFmtId="49" fontId="4" fillId="0" borderId="28" xfId="0" applyNumberFormat="1" applyFont="1" applyFill="1" applyBorder="1" applyAlignment="1">
      <alignment horizontal="center"/>
    </xf>
    <xf numFmtId="43" fontId="3" fillId="0" borderId="32" xfId="38" applyFont="1" applyFill="1" applyBorder="1" applyAlignment="1">
      <alignment horizontal="center"/>
    </xf>
    <xf numFmtId="0" fontId="4" fillId="0" borderId="37" xfId="0" applyFont="1" applyFill="1" applyBorder="1" applyAlignment="1">
      <alignment horizontal="right"/>
    </xf>
    <xf numFmtId="49" fontId="3" fillId="0" borderId="38" xfId="0" applyNumberFormat="1" applyFont="1" applyFill="1" applyBorder="1" applyAlignment="1">
      <alignment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0" fontId="8" fillId="0" borderId="41" xfId="0" applyFont="1" applyFill="1" applyBorder="1" applyAlignment="1">
      <alignment/>
    </xf>
    <xf numFmtId="49" fontId="4" fillId="0" borderId="41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 horizontal="right"/>
    </xf>
    <xf numFmtId="4" fontId="3" fillId="0" borderId="42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right"/>
    </xf>
    <xf numFmtId="49" fontId="3" fillId="0" borderId="43" xfId="0" applyNumberFormat="1" applyFont="1" applyFill="1" applyBorder="1" applyAlignment="1">
      <alignment horizontal="center"/>
    </xf>
    <xf numFmtId="4" fontId="3" fillId="0" borderId="43" xfId="0" applyNumberFormat="1" applyFont="1" applyFill="1" applyBorder="1" applyAlignment="1">
      <alignment horizontal="right"/>
    </xf>
    <xf numFmtId="49" fontId="3" fillId="0" borderId="44" xfId="0" applyNumberFormat="1" applyFont="1" applyFill="1" applyBorder="1" applyAlignment="1">
      <alignment horizontal="center"/>
    </xf>
    <xf numFmtId="4" fontId="3" fillId="0" borderId="32" xfId="0" applyNumberFormat="1" applyFont="1" applyFill="1" applyBorder="1" applyAlignment="1">
      <alignment horizontal="right"/>
    </xf>
    <xf numFmtId="4" fontId="3" fillId="0" borderId="44" xfId="0" applyNumberFormat="1" applyFont="1" applyFill="1" applyBorder="1" applyAlignment="1">
      <alignment horizontal="right"/>
    </xf>
    <xf numFmtId="49" fontId="4" fillId="0" borderId="38" xfId="0" applyNumberFormat="1" applyFont="1" applyFill="1" applyBorder="1" applyAlignment="1">
      <alignment/>
    </xf>
    <xf numFmtId="4" fontId="4" fillId="0" borderId="45" xfId="0" applyNumberFormat="1" applyFont="1" applyFill="1" applyBorder="1" applyAlignment="1">
      <alignment horizontal="right"/>
    </xf>
    <xf numFmtId="4" fontId="4" fillId="0" borderId="46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center"/>
    </xf>
    <xf numFmtId="43" fontId="3" fillId="0" borderId="43" xfId="38" applyFont="1" applyFill="1" applyBorder="1" applyAlignment="1">
      <alignment horizontal="right"/>
    </xf>
    <xf numFmtId="0" fontId="3" fillId="0" borderId="47" xfId="0" applyFont="1" applyFill="1" applyBorder="1" applyAlignment="1">
      <alignment/>
    </xf>
    <xf numFmtId="43" fontId="3" fillId="0" borderId="43" xfId="38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43" fontId="3" fillId="0" borderId="47" xfId="38" applyFont="1" applyFill="1" applyBorder="1" applyAlignment="1">
      <alignment horizontal="right"/>
    </xf>
    <xf numFmtId="0" fontId="3" fillId="0" borderId="38" xfId="0" applyFont="1" applyFill="1" applyBorder="1" applyAlignment="1">
      <alignment/>
    </xf>
    <xf numFmtId="4" fontId="4" fillId="0" borderId="48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left"/>
    </xf>
    <xf numFmtId="0" fontId="3" fillId="0" borderId="49" xfId="0" applyFont="1" applyFill="1" applyBorder="1" applyAlignment="1">
      <alignment/>
    </xf>
    <xf numFmtId="4" fontId="4" fillId="0" borderId="50" xfId="0" applyNumberFormat="1" applyFont="1" applyFill="1" applyBorder="1" applyAlignment="1">
      <alignment/>
    </xf>
    <xf numFmtId="4" fontId="4" fillId="0" borderId="49" xfId="0" applyNumberFormat="1" applyFont="1" applyFill="1" applyBorder="1" applyAlignment="1">
      <alignment/>
    </xf>
    <xf numFmtId="0" fontId="8" fillId="0" borderId="51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center"/>
    </xf>
    <xf numFmtId="4" fontId="4" fillId="0" borderId="53" xfId="0" applyNumberFormat="1" applyFont="1" applyFill="1" applyBorder="1" applyAlignment="1">
      <alignment horizontal="right"/>
    </xf>
    <xf numFmtId="4" fontId="4" fillId="0" borderId="52" xfId="0" applyNumberFormat="1" applyFont="1" applyFill="1" applyBorder="1" applyAlignment="1">
      <alignment horizontal="right"/>
    </xf>
    <xf numFmtId="0" fontId="7" fillId="0" borderId="52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center"/>
    </xf>
    <xf numFmtId="4" fontId="3" fillId="0" borderId="53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right"/>
    </xf>
    <xf numFmtId="0" fontId="4" fillId="0" borderId="51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right"/>
    </xf>
    <xf numFmtId="4" fontId="3" fillId="0" borderId="54" xfId="0" applyNumberFormat="1" applyFont="1" applyFill="1" applyBorder="1" applyAlignment="1">
      <alignment horizontal="right"/>
    </xf>
    <xf numFmtId="4" fontId="3" fillId="0" borderId="51" xfId="0" applyNumberFormat="1" applyFont="1" applyFill="1" applyBorder="1" applyAlignment="1">
      <alignment horizontal="right"/>
    </xf>
    <xf numFmtId="0" fontId="8" fillId="0" borderId="52" xfId="0" applyFont="1" applyFill="1" applyBorder="1" applyAlignment="1">
      <alignment horizontal="left"/>
    </xf>
    <xf numFmtId="4" fontId="3" fillId="0" borderId="52" xfId="0" applyNumberFormat="1" applyFont="1" applyFill="1" applyBorder="1" applyAlignment="1">
      <alignment horizontal="right"/>
    </xf>
    <xf numFmtId="0" fontId="3" fillId="0" borderId="52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right"/>
    </xf>
    <xf numFmtId="49" fontId="3" fillId="0" borderId="52" xfId="0" applyNumberFormat="1" applyFont="1" applyFill="1" applyBorder="1" applyAlignment="1">
      <alignment horizontal="left"/>
    </xf>
    <xf numFmtId="0" fontId="3" fillId="0" borderId="55" xfId="0" applyFont="1" applyFill="1" applyBorder="1" applyAlignment="1">
      <alignment horizontal="right"/>
    </xf>
    <xf numFmtId="49" fontId="4" fillId="0" borderId="56" xfId="0" applyNumberFormat="1" applyFont="1" applyFill="1" applyBorder="1" applyAlignment="1">
      <alignment horizontal="right"/>
    </xf>
    <xf numFmtId="49" fontId="8" fillId="0" borderId="51" xfId="0" applyNumberFormat="1" applyFont="1" applyFill="1" applyBorder="1" applyAlignment="1">
      <alignment horizontal="left"/>
    </xf>
    <xf numFmtId="49" fontId="3" fillId="0" borderId="55" xfId="0" applyNumberFormat="1" applyFont="1" applyFill="1" applyBorder="1" applyAlignment="1">
      <alignment horizontal="left"/>
    </xf>
    <xf numFmtId="0" fontId="4" fillId="0" borderId="57" xfId="0" applyFont="1" applyFill="1" applyBorder="1" applyAlignment="1">
      <alignment horizontal="right"/>
    </xf>
    <xf numFmtId="0" fontId="4" fillId="33" borderId="34" xfId="0" applyFont="1" applyFill="1" applyBorder="1" applyAlignment="1">
      <alignment horizontal="right"/>
    </xf>
    <xf numFmtId="0" fontId="3" fillId="33" borderId="38" xfId="0" applyFont="1" applyFill="1" applyBorder="1" applyAlignment="1">
      <alignment horizontal="right"/>
    </xf>
    <xf numFmtId="4" fontId="4" fillId="33" borderId="48" xfId="0" applyNumberFormat="1" applyFont="1" applyFill="1" applyBorder="1" applyAlignment="1">
      <alignment horizontal="right"/>
    </xf>
    <xf numFmtId="4" fontId="4" fillId="33" borderId="40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" fontId="3" fillId="0" borderId="58" xfId="0" applyNumberFormat="1" applyFont="1" applyFill="1" applyBorder="1" applyAlignment="1">
      <alignment horizontal="right"/>
    </xf>
    <xf numFmtId="4" fontId="4" fillId="0" borderId="55" xfId="0" applyNumberFormat="1" applyFont="1" applyFill="1" applyBorder="1" applyAlignment="1">
      <alignment horizontal="right"/>
    </xf>
    <xf numFmtId="4" fontId="4" fillId="0" borderId="51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1" xfId="0" applyFont="1" applyBorder="1" applyAlignment="1" quotePrefix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3" fontId="3" fillId="0" borderId="0" xfId="38" applyFont="1" applyAlignment="1">
      <alignment/>
    </xf>
    <xf numFmtId="43" fontId="4" fillId="0" borderId="18" xfId="0" applyNumberFormat="1" applyFont="1" applyBorder="1" applyAlignment="1">
      <alignment/>
    </xf>
    <xf numFmtId="0" fontId="16" fillId="0" borderId="0" xfId="0" applyFont="1" applyAlignment="1">
      <alignment/>
    </xf>
    <xf numFmtId="43" fontId="3" fillId="0" borderId="0" xfId="38" applyFont="1" applyAlignment="1">
      <alignment horizontal="center"/>
    </xf>
    <xf numFmtId="43" fontId="4" fillId="0" borderId="18" xfId="38" applyFont="1" applyBorder="1" applyAlignment="1">
      <alignment horizontal="center"/>
    </xf>
    <xf numFmtId="43" fontId="4" fillId="0" borderId="0" xfId="38" applyFont="1" applyBorder="1" applyAlignment="1">
      <alignment/>
    </xf>
    <xf numFmtId="43" fontId="4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43" fontId="3" fillId="0" borderId="59" xfId="38" applyFont="1" applyBorder="1" applyAlignment="1">
      <alignment/>
    </xf>
    <xf numFmtId="43" fontId="3" fillId="0" borderId="60" xfId="38" applyFont="1" applyBorder="1" applyAlignment="1">
      <alignment/>
    </xf>
    <xf numFmtId="43" fontId="4" fillId="0" borderId="16" xfId="38" applyFont="1" applyBorder="1" applyAlignment="1">
      <alignment/>
    </xf>
    <xf numFmtId="43" fontId="4" fillId="0" borderId="17" xfId="38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3" fontId="2" fillId="0" borderId="10" xfId="38" applyFont="1" applyBorder="1" applyAlignment="1">
      <alignment/>
    </xf>
    <xf numFmtId="43" fontId="1" fillId="0" borderId="10" xfId="38" applyFont="1" applyBorder="1" applyAlignment="1">
      <alignment/>
    </xf>
    <xf numFmtId="43" fontId="1" fillId="0" borderId="10" xfId="38" applyFont="1" applyBorder="1" applyAlignment="1">
      <alignment horizontal="center"/>
    </xf>
    <xf numFmtId="43" fontId="2" fillId="0" borderId="17" xfId="38" applyFont="1" applyBorder="1" applyAlignment="1">
      <alignment/>
    </xf>
    <xf numFmtId="43" fontId="1" fillId="0" borderId="11" xfId="38" applyFont="1" applyBorder="1" applyAlignment="1">
      <alignment/>
    </xf>
    <xf numFmtId="43" fontId="2" fillId="0" borderId="22" xfId="38" applyFont="1" applyBorder="1" applyAlignment="1">
      <alignment/>
    </xf>
    <xf numFmtId="43" fontId="1" fillId="0" borderId="22" xfId="38" applyFont="1" applyBorder="1" applyAlignment="1">
      <alignment/>
    </xf>
    <xf numFmtId="43" fontId="1" fillId="0" borderId="17" xfId="38" applyFont="1" applyBorder="1" applyAlignment="1">
      <alignment horizontal="center"/>
    </xf>
    <xf numFmtId="43" fontId="1" fillId="0" borderId="10" xfId="38" applyFont="1" applyBorder="1" applyAlignment="1">
      <alignment horizontal="right"/>
    </xf>
    <xf numFmtId="43" fontId="3" fillId="0" borderId="0" xfId="38" applyFont="1" applyAlignment="1">
      <alignment horizontal="right"/>
    </xf>
    <xf numFmtId="43" fontId="0" fillId="0" borderId="0" xfId="38" applyFont="1" applyAlignment="1">
      <alignment/>
    </xf>
    <xf numFmtId="0" fontId="4" fillId="0" borderId="36" xfId="0" applyFont="1" applyBorder="1" applyAlignment="1">
      <alignment/>
    </xf>
    <xf numFmtId="43" fontId="4" fillId="0" borderId="61" xfId="38" applyFont="1" applyBorder="1" applyAlignment="1">
      <alignment/>
    </xf>
    <xf numFmtId="0" fontId="3" fillId="0" borderId="28" xfId="0" applyFont="1" applyBorder="1" applyAlignment="1">
      <alignment/>
    </xf>
    <xf numFmtId="43" fontId="3" fillId="0" borderId="62" xfId="38" applyFont="1" applyBorder="1" applyAlignment="1">
      <alignment/>
    </xf>
    <xf numFmtId="43" fontId="3" fillId="0" borderId="63" xfId="38" applyFont="1" applyBorder="1" applyAlignment="1">
      <alignment/>
    </xf>
    <xf numFmtId="4" fontId="3" fillId="0" borderId="29" xfId="0" applyNumberFormat="1" applyFont="1" applyBorder="1" applyAlignment="1">
      <alignment/>
    </xf>
    <xf numFmtId="0" fontId="8" fillId="0" borderId="13" xfId="0" applyFont="1" applyBorder="1" applyAlignment="1">
      <alignment/>
    </xf>
    <xf numFmtId="43" fontId="3" fillId="0" borderId="0" xfId="38" applyFont="1" applyBorder="1" applyAlignment="1">
      <alignment/>
    </xf>
    <xf numFmtId="43" fontId="3" fillId="0" borderId="35" xfId="38" applyFont="1" applyBorder="1" applyAlignment="1">
      <alignment/>
    </xf>
    <xf numFmtId="0" fontId="11" fillId="0" borderId="13" xfId="0" applyFont="1" applyBorder="1" applyAlignment="1">
      <alignment horizontal="center"/>
    </xf>
    <xf numFmtId="43" fontId="11" fillId="0" borderId="0" xfId="38" applyFont="1" applyBorder="1" applyAlignment="1">
      <alignment horizontal="center"/>
    </xf>
    <xf numFmtId="43" fontId="11" fillId="0" borderId="35" xfId="38" applyFont="1" applyBorder="1" applyAlignment="1">
      <alignment horizontal="center"/>
    </xf>
    <xf numFmtId="43" fontId="11" fillId="0" borderId="35" xfId="38" applyFont="1" applyBorder="1" applyAlignment="1">
      <alignment horizontal="right"/>
    </xf>
    <xf numFmtId="49" fontId="3" fillId="0" borderId="64" xfId="0" applyNumberFormat="1" applyFont="1" applyBorder="1" applyAlignment="1">
      <alignment horizontal="center"/>
    </xf>
    <xf numFmtId="49" fontId="3" fillId="0" borderId="65" xfId="38" applyNumberFormat="1" applyFont="1" applyBorder="1" applyAlignment="1">
      <alignment horizontal="center"/>
    </xf>
    <xf numFmtId="43" fontId="3" fillId="0" borderId="66" xfId="38" applyFont="1" applyBorder="1" applyAlignment="1">
      <alignment horizontal="left"/>
    </xf>
    <xf numFmtId="43" fontId="17" fillId="0" borderId="67" xfId="38" applyFont="1" applyBorder="1" applyAlignment="1">
      <alignment horizontal="left"/>
    </xf>
    <xf numFmtId="15" fontId="3" fillId="0" borderId="64" xfId="0" applyNumberFormat="1" applyFont="1" applyBorder="1" applyAlignment="1">
      <alignment horizontal="center"/>
    </xf>
    <xf numFmtId="43" fontId="18" fillId="0" borderId="67" xfId="38" applyFont="1" applyBorder="1" applyAlignment="1">
      <alignment horizontal="left"/>
    </xf>
    <xf numFmtId="0" fontId="3" fillId="0" borderId="64" xfId="0" applyFont="1" applyBorder="1" applyAlignment="1">
      <alignment horizontal="center"/>
    </xf>
    <xf numFmtId="43" fontId="4" fillId="0" borderId="22" xfId="38" applyFont="1" applyBorder="1" applyAlignment="1">
      <alignment horizontal="right"/>
    </xf>
    <xf numFmtId="0" fontId="4" fillId="0" borderId="68" xfId="0" applyFont="1" applyBorder="1" applyAlignment="1">
      <alignment horizontal="center"/>
    </xf>
    <xf numFmtId="43" fontId="4" fillId="0" borderId="68" xfId="38" applyFont="1" applyBorder="1" applyAlignment="1">
      <alignment horizontal="center"/>
    </xf>
    <xf numFmtId="43" fontId="4" fillId="0" borderId="10" xfId="38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49" fontId="3" fillId="0" borderId="69" xfId="38" applyNumberFormat="1" applyFont="1" applyBorder="1" applyAlignment="1">
      <alignment horizontal="left"/>
    </xf>
    <xf numFmtId="43" fontId="3" fillId="0" borderId="68" xfId="38" applyFont="1" applyBorder="1" applyAlignment="1">
      <alignment horizontal="right"/>
    </xf>
    <xf numFmtId="43" fontId="4" fillId="0" borderId="22" xfId="38" applyNumberFormat="1" applyFont="1" applyBorder="1" applyAlignment="1">
      <alignment horizontal="left"/>
    </xf>
    <xf numFmtId="0" fontId="4" fillId="0" borderId="20" xfId="0" applyFont="1" applyBorder="1" applyAlignment="1">
      <alignment/>
    </xf>
    <xf numFmtId="49" fontId="3" fillId="0" borderId="23" xfId="38" applyNumberFormat="1" applyFont="1" applyBorder="1" applyAlignment="1">
      <alignment horizontal="center"/>
    </xf>
    <xf numFmtId="43" fontId="3" fillId="0" borderId="19" xfId="38" applyFont="1" applyBorder="1" applyAlignment="1">
      <alignment horizontal="center"/>
    </xf>
    <xf numFmtId="43" fontId="4" fillId="0" borderId="11" xfId="38" applyNumberFormat="1" applyFont="1" applyBorder="1" applyAlignment="1">
      <alignment horizontal="left"/>
    </xf>
    <xf numFmtId="43" fontId="3" fillId="0" borderId="13" xfId="38" applyFont="1" applyBorder="1" applyAlignment="1">
      <alignment horizontal="left"/>
    </xf>
    <xf numFmtId="43" fontId="3" fillId="0" borderId="35" xfId="38" applyFont="1" applyBorder="1" applyAlignment="1">
      <alignment horizontal="left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left"/>
    </xf>
    <xf numFmtId="43" fontId="1" fillId="0" borderId="11" xfId="38" applyFont="1" applyBorder="1" applyAlignment="1">
      <alignment horizontal="center"/>
    </xf>
    <xf numFmtId="43" fontId="3" fillId="0" borderId="69" xfId="38" applyFont="1" applyBorder="1" applyAlignment="1">
      <alignment horizontal="center"/>
    </xf>
    <xf numFmtId="43" fontId="2" fillId="0" borderId="18" xfId="38" applyFont="1" applyBorder="1" applyAlignment="1">
      <alignment/>
    </xf>
    <xf numFmtId="49" fontId="1" fillId="0" borderId="10" xfId="38" applyNumberFormat="1" applyFont="1" applyBorder="1" applyAlignment="1">
      <alignment horizontal="right"/>
    </xf>
    <xf numFmtId="43" fontId="4" fillId="0" borderId="12" xfId="38" applyFont="1" applyBorder="1" applyAlignment="1">
      <alignment horizontal="right"/>
    </xf>
    <xf numFmtId="0" fontId="0" fillId="0" borderId="0" xfId="0" applyFont="1" applyAlignment="1">
      <alignment/>
    </xf>
    <xf numFmtId="43" fontId="3" fillId="34" borderId="26" xfId="38" applyFont="1" applyFill="1" applyBorder="1" applyAlignment="1">
      <alignment/>
    </xf>
    <xf numFmtId="43" fontId="3" fillId="34" borderId="59" xfId="38" applyFont="1" applyFill="1" applyBorder="1" applyAlignment="1">
      <alignment/>
    </xf>
    <xf numFmtId="43" fontId="3" fillId="34" borderId="59" xfId="38" applyFont="1" applyFill="1" applyBorder="1" applyAlignment="1">
      <alignment horizontal="center"/>
    </xf>
    <xf numFmtId="200" fontId="2" fillId="0" borderId="0" xfId="0" applyNumberFormat="1" applyFont="1" applyBorder="1" applyAlignment="1">
      <alignment/>
    </xf>
    <xf numFmtId="43" fontId="1" fillId="0" borderId="10" xfId="38" applyFont="1" applyBorder="1" applyAlignment="1">
      <alignment/>
    </xf>
    <xf numFmtId="43" fontId="2" fillId="0" borderId="0" xfId="38" applyFont="1" applyAlignment="1">
      <alignment/>
    </xf>
    <xf numFmtId="43" fontId="4" fillId="0" borderId="70" xfId="38" applyFont="1" applyBorder="1" applyAlignment="1">
      <alignment horizontal="left"/>
    </xf>
    <xf numFmtId="43" fontId="4" fillId="0" borderId="71" xfId="38" applyFont="1" applyBorder="1" applyAlignment="1">
      <alignment horizontal="left"/>
    </xf>
    <xf numFmtId="0" fontId="19" fillId="0" borderId="72" xfId="0" applyFont="1" applyBorder="1" applyAlignment="1">
      <alignment/>
    </xf>
    <xf numFmtId="43" fontId="1" fillId="34" borderId="0" xfId="38" applyFont="1" applyFill="1" applyAlignment="1">
      <alignment/>
    </xf>
    <xf numFmtId="43" fontId="7" fillId="0" borderId="0" xfId="38" applyFont="1" applyAlignment="1">
      <alignment/>
    </xf>
    <xf numFmtId="43" fontId="3" fillId="34" borderId="0" xfId="38" applyFont="1" applyFill="1" applyAlignment="1">
      <alignment/>
    </xf>
    <xf numFmtId="43" fontId="3" fillId="34" borderId="27" xfId="38" applyFont="1" applyFill="1" applyBorder="1" applyAlignment="1">
      <alignment/>
    </xf>
    <xf numFmtId="4" fontId="4" fillId="0" borderId="73" xfId="0" applyNumberFormat="1" applyFont="1" applyFill="1" applyBorder="1" applyAlignment="1">
      <alignment horizontal="right"/>
    </xf>
    <xf numFmtId="4" fontId="4" fillId="0" borderId="74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4" fontId="13" fillId="0" borderId="6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43" fontId="3" fillId="0" borderId="28" xfId="38" applyFont="1" applyBorder="1" applyAlignment="1">
      <alignment horizontal="left"/>
    </xf>
    <xf numFmtId="43" fontId="3" fillId="0" borderId="63" xfId="38" applyFont="1" applyBorder="1" applyAlignment="1">
      <alignment horizontal="left"/>
    </xf>
    <xf numFmtId="43" fontId="3" fillId="0" borderId="36" xfId="38" applyFont="1" applyBorder="1" applyAlignment="1">
      <alignment horizontal="center"/>
    </xf>
    <xf numFmtId="43" fontId="3" fillId="0" borderId="61" xfId="38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35</xdr:row>
      <xdr:rowOff>0</xdr:rowOff>
    </xdr:from>
    <xdr:to>
      <xdr:col>3</xdr:col>
      <xdr:colOff>0</xdr:colOff>
      <xdr:row>40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23950" y="9886950"/>
          <a:ext cx="9715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6</xdr:col>
      <xdr:colOff>9525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553075" y="9886950"/>
          <a:ext cx="10763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03885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037272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7">
      <selection activeCell="C21" sqref="C21"/>
    </sheetView>
  </sheetViews>
  <sheetFormatPr defaultColWidth="9.140625" defaultRowHeight="21.75"/>
  <cols>
    <col min="1" max="1" width="49.8515625" style="7" customWidth="1"/>
    <col min="2" max="2" width="16.8515625" style="7" customWidth="1"/>
    <col min="3" max="3" width="22.7109375" style="7" customWidth="1"/>
    <col min="4" max="4" width="23.00390625" style="7" customWidth="1"/>
    <col min="5" max="5" width="9.140625" style="7" customWidth="1"/>
    <col min="6" max="6" width="14.8515625" style="7" customWidth="1"/>
    <col min="7" max="16384" width="9.140625" style="7" customWidth="1"/>
  </cols>
  <sheetData>
    <row r="1" spans="1:5" ht="21" customHeight="1">
      <c r="A1" s="267" t="s">
        <v>96</v>
      </c>
      <c r="B1" s="267"/>
      <c r="C1" s="267"/>
      <c r="D1" s="267"/>
      <c r="E1" s="267"/>
    </row>
    <row r="2" spans="1:5" ht="24" customHeight="1">
      <c r="A2" s="267" t="s">
        <v>50</v>
      </c>
      <c r="B2" s="267"/>
      <c r="C2" s="267"/>
      <c r="D2" s="267"/>
      <c r="E2" s="267"/>
    </row>
    <row r="3" spans="1:5" ht="25.5" customHeight="1">
      <c r="A3" s="267" t="s">
        <v>286</v>
      </c>
      <c r="B3" s="267"/>
      <c r="C3" s="267"/>
      <c r="D3" s="267"/>
      <c r="E3" s="267"/>
    </row>
    <row r="4" spans="1:4" ht="6.75" customHeight="1">
      <c r="A4" s="40"/>
      <c r="B4" s="40"/>
      <c r="C4" s="40"/>
      <c r="D4" s="40"/>
    </row>
    <row r="5" spans="1:4" ht="31.5" customHeight="1">
      <c r="A5" s="61" t="s">
        <v>5</v>
      </c>
      <c r="B5" s="61" t="s">
        <v>8</v>
      </c>
      <c r="C5" s="62" t="s">
        <v>6</v>
      </c>
      <c r="D5" s="61" t="s">
        <v>7</v>
      </c>
    </row>
    <row r="6" spans="1:4" ht="21.75" customHeight="1">
      <c r="A6" s="63" t="s">
        <v>58</v>
      </c>
      <c r="B6" s="64"/>
      <c r="C6" s="65"/>
      <c r="D6" s="66"/>
    </row>
    <row r="7" spans="1:4" ht="21.75" customHeight="1">
      <c r="A7" s="67" t="s">
        <v>111</v>
      </c>
      <c r="B7" s="68" t="s">
        <v>52</v>
      </c>
      <c r="C7" s="250">
        <v>2334.02</v>
      </c>
      <c r="D7" s="67"/>
    </row>
    <row r="8" spans="1:4" ht="21.75" customHeight="1">
      <c r="A8" s="67" t="s">
        <v>112</v>
      </c>
      <c r="B8" s="68" t="s">
        <v>52</v>
      </c>
      <c r="C8" s="250">
        <v>5381635.72</v>
      </c>
      <c r="D8" s="67"/>
    </row>
    <row r="9" spans="1:4" ht="21.75" customHeight="1">
      <c r="A9" s="67" t="s">
        <v>113</v>
      </c>
      <c r="B9" s="68" t="s">
        <v>52</v>
      </c>
      <c r="C9" s="250">
        <v>116.64</v>
      </c>
      <c r="D9" s="67"/>
    </row>
    <row r="10" spans="1:6" ht="21.75" customHeight="1">
      <c r="A10" s="69" t="s">
        <v>59</v>
      </c>
      <c r="B10" s="68"/>
      <c r="C10" s="250"/>
      <c r="D10" s="67"/>
      <c r="F10" s="21"/>
    </row>
    <row r="11" spans="1:6" ht="21.75" customHeight="1">
      <c r="A11" s="67" t="s">
        <v>114</v>
      </c>
      <c r="B11" s="68" t="s">
        <v>53</v>
      </c>
      <c r="C11" s="250">
        <v>11196970.13</v>
      </c>
      <c r="D11" s="67"/>
      <c r="F11" s="21"/>
    </row>
    <row r="12" spans="1:6" ht="21.75" customHeight="1">
      <c r="A12" s="67" t="s">
        <v>115</v>
      </c>
      <c r="B12" s="68" t="s">
        <v>53</v>
      </c>
      <c r="C12" s="250">
        <v>5412761</v>
      </c>
      <c r="D12" s="67"/>
      <c r="F12" s="21"/>
    </row>
    <row r="13" spans="1:6" ht="21.75" customHeight="1">
      <c r="A13" s="67" t="s">
        <v>232</v>
      </c>
      <c r="B13" s="68" t="s">
        <v>53</v>
      </c>
      <c r="C13" s="250">
        <v>3000000</v>
      </c>
      <c r="D13" s="67"/>
      <c r="F13" s="21"/>
    </row>
    <row r="14" spans="1:6" ht="21.75" customHeight="1">
      <c r="A14" s="67" t="s">
        <v>97</v>
      </c>
      <c r="B14" s="68">
        <v>701</v>
      </c>
      <c r="C14" s="250">
        <v>4234393.07</v>
      </c>
      <c r="D14" s="67"/>
      <c r="F14" s="21"/>
    </row>
    <row r="15" spans="1:6" ht="21.75" customHeight="1">
      <c r="A15" s="67" t="s">
        <v>104</v>
      </c>
      <c r="B15" s="68">
        <v>702</v>
      </c>
      <c r="C15" s="250">
        <v>5000</v>
      </c>
      <c r="D15" s="67"/>
      <c r="F15" s="21"/>
    </row>
    <row r="16" spans="1:6" ht="21.75" customHeight="1">
      <c r="A16" s="67" t="s">
        <v>99</v>
      </c>
      <c r="B16" s="68">
        <v>703</v>
      </c>
      <c r="C16" s="250">
        <v>19481442</v>
      </c>
      <c r="D16" s="67"/>
      <c r="F16" s="21"/>
    </row>
    <row r="17" spans="1:6" ht="21.75" customHeight="1">
      <c r="A17" s="67" t="s">
        <v>255</v>
      </c>
      <c r="B17" s="68"/>
      <c r="C17" s="250">
        <v>150</v>
      </c>
      <c r="D17" s="67"/>
      <c r="F17" s="21"/>
    </row>
    <row r="18" spans="1:6" ht="21.75" customHeight="1">
      <c r="A18" s="69" t="s">
        <v>60</v>
      </c>
      <c r="B18" s="70"/>
      <c r="C18" s="250"/>
      <c r="D18" s="67"/>
      <c r="F18" s="21"/>
    </row>
    <row r="19" spans="1:6" ht="21.75" customHeight="1">
      <c r="A19" s="67" t="s">
        <v>89</v>
      </c>
      <c r="B19" s="71" t="s">
        <v>86</v>
      </c>
      <c r="C19" s="250">
        <v>2439.15</v>
      </c>
      <c r="D19" s="67"/>
      <c r="F19" s="21"/>
    </row>
    <row r="20" spans="1:6" ht="21.75" customHeight="1">
      <c r="A20" s="67" t="s">
        <v>85</v>
      </c>
      <c r="B20" s="71" t="s">
        <v>57</v>
      </c>
      <c r="C20" s="251">
        <v>0</v>
      </c>
      <c r="D20" s="67"/>
      <c r="F20" s="21"/>
    </row>
    <row r="21" spans="1:6" ht="21.75" customHeight="1">
      <c r="A21" s="67" t="s">
        <v>101</v>
      </c>
      <c r="B21" s="71" t="s">
        <v>102</v>
      </c>
      <c r="C21" s="251">
        <v>0</v>
      </c>
      <c r="D21" s="67"/>
      <c r="F21" s="21"/>
    </row>
    <row r="22" spans="1:6" ht="21.75" customHeight="1">
      <c r="A22" s="67" t="s">
        <v>61</v>
      </c>
      <c r="B22" s="71" t="s">
        <v>48</v>
      </c>
      <c r="C22" s="251">
        <v>2156570.88</v>
      </c>
      <c r="D22" s="67"/>
      <c r="F22" s="21"/>
    </row>
    <row r="23" spans="1:6" ht="21.75" customHeight="1">
      <c r="A23" s="67" t="s">
        <v>106</v>
      </c>
      <c r="B23" s="70">
        <v>6000</v>
      </c>
      <c r="C23" s="251">
        <v>2078921.07</v>
      </c>
      <c r="D23" s="67"/>
      <c r="F23" s="21"/>
    </row>
    <row r="24" spans="1:6" ht="21.75" customHeight="1">
      <c r="A24" s="67" t="s">
        <v>105</v>
      </c>
      <c r="B24" s="70">
        <v>100</v>
      </c>
      <c r="C24" s="251">
        <v>6176327.07</v>
      </c>
      <c r="D24" s="67"/>
      <c r="F24" s="21"/>
    </row>
    <row r="25" spans="1:6" ht="21.75" customHeight="1">
      <c r="A25" s="67" t="s">
        <v>107</v>
      </c>
      <c r="B25" s="70">
        <v>101</v>
      </c>
      <c r="C25" s="251">
        <v>779950</v>
      </c>
      <c r="D25" s="67"/>
      <c r="F25" s="21"/>
    </row>
    <row r="26" spans="1:6" ht="21.75" customHeight="1">
      <c r="A26" s="67" t="s">
        <v>108</v>
      </c>
      <c r="B26" s="70">
        <v>102</v>
      </c>
      <c r="C26" s="251">
        <v>2187200</v>
      </c>
      <c r="D26" s="67"/>
      <c r="F26" s="21"/>
    </row>
    <row r="27" spans="1:6" ht="21.75" customHeight="1">
      <c r="A27" s="67" t="s">
        <v>62</v>
      </c>
      <c r="B27" s="70">
        <v>200</v>
      </c>
      <c r="C27" s="251">
        <v>289778</v>
      </c>
      <c r="D27" s="67"/>
      <c r="F27" s="21"/>
    </row>
    <row r="28" spans="1:6" ht="21.75" customHeight="1">
      <c r="A28" s="67" t="s">
        <v>109</v>
      </c>
      <c r="B28" s="70" t="s">
        <v>110</v>
      </c>
      <c r="C28" s="251">
        <v>30000</v>
      </c>
      <c r="D28" s="67"/>
      <c r="F28" s="21"/>
    </row>
    <row r="29" spans="1:6" ht="21.75" customHeight="1">
      <c r="A29" s="67" t="s">
        <v>63</v>
      </c>
      <c r="B29" s="70">
        <v>250</v>
      </c>
      <c r="C29" s="251">
        <v>4103970.95</v>
      </c>
      <c r="D29" s="67"/>
      <c r="F29" s="21"/>
    </row>
    <row r="30" spans="1:6" ht="21.75" customHeight="1">
      <c r="A30" s="67" t="s">
        <v>64</v>
      </c>
      <c r="B30" s="70">
        <v>270</v>
      </c>
      <c r="C30" s="251">
        <v>1091049.07</v>
      </c>
      <c r="D30" s="67"/>
      <c r="F30" s="21"/>
    </row>
    <row r="31" spans="1:6" ht="21.75" customHeight="1">
      <c r="A31" s="67" t="s">
        <v>37</v>
      </c>
      <c r="B31" s="70">
        <v>6270</v>
      </c>
      <c r="C31" s="251">
        <v>0</v>
      </c>
      <c r="D31" s="67"/>
      <c r="F31" s="21"/>
    </row>
    <row r="32" spans="1:6" ht="21.75" customHeight="1">
      <c r="A32" s="67" t="s">
        <v>38</v>
      </c>
      <c r="B32" s="70">
        <v>300</v>
      </c>
      <c r="C32" s="251">
        <v>360249.43</v>
      </c>
      <c r="D32" s="67"/>
      <c r="F32" s="21"/>
    </row>
    <row r="33" spans="1:6" ht="21.75" customHeight="1">
      <c r="A33" s="67" t="s">
        <v>39</v>
      </c>
      <c r="B33" s="70">
        <v>400</v>
      </c>
      <c r="C33" s="251">
        <v>556632.61</v>
      </c>
      <c r="D33" s="67"/>
      <c r="F33" s="21"/>
    </row>
    <row r="34" spans="1:6" ht="21.75" customHeight="1">
      <c r="A34" s="67" t="s">
        <v>65</v>
      </c>
      <c r="B34" s="70">
        <v>450</v>
      </c>
      <c r="C34" s="251">
        <v>431883</v>
      </c>
      <c r="D34" s="67"/>
      <c r="F34" s="21"/>
    </row>
    <row r="35" spans="1:6" ht="21.75" customHeight="1">
      <c r="A35" s="67" t="s">
        <v>66</v>
      </c>
      <c r="B35" s="70">
        <v>500</v>
      </c>
      <c r="C35" s="251">
        <v>0</v>
      </c>
      <c r="D35" s="67"/>
      <c r="F35" s="21"/>
    </row>
    <row r="36" spans="1:6" ht="21.75" customHeight="1">
      <c r="A36" s="67" t="s">
        <v>66</v>
      </c>
      <c r="B36" s="70">
        <v>6500</v>
      </c>
      <c r="C36" s="251">
        <v>1528600</v>
      </c>
      <c r="D36" s="67"/>
      <c r="F36" s="21"/>
    </row>
    <row r="37" spans="1:6" ht="21.75" customHeight="1">
      <c r="A37" s="67" t="s">
        <v>88</v>
      </c>
      <c r="B37" s="70">
        <v>550</v>
      </c>
      <c r="C37" s="251">
        <v>0</v>
      </c>
      <c r="D37" s="67"/>
      <c r="F37" s="21"/>
    </row>
    <row r="38" spans="1:6" ht="21.75" customHeight="1">
      <c r="A38" s="67" t="s">
        <v>90</v>
      </c>
      <c r="B38" s="70">
        <v>600</v>
      </c>
      <c r="C38" s="189"/>
      <c r="D38" s="249">
        <v>2426000</v>
      </c>
      <c r="F38" s="21"/>
    </row>
    <row r="39" spans="1:4" ht="21.75" customHeight="1">
      <c r="A39" s="67" t="s">
        <v>252</v>
      </c>
      <c r="B39" s="70">
        <v>600</v>
      </c>
      <c r="C39" s="189"/>
      <c r="D39" s="249">
        <v>0</v>
      </c>
    </row>
    <row r="40" spans="1:4" ht="21.75" customHeight="1">
      <c r="A40" s="67" t="s">
        <v>67</v>
      </c>
      <c r="B40" s="70">
        <v>700</v>
      </c>
      <c r="C40" s="189"/>
      <c r="D40" s="249">
        <v>21432864.78</v>
      </c>
    </row>
    <row r="41" spans="1:4" ht="21.75" customHeight="1">
      <c r="A41" s="67" t="s">
        <v>68</v>
      </c>
      <c r="B41" s="70">
        <v>703</v>
      </c>
      <c r="C41" s="189"/>
      <c r="D41" s="249">
        <v>8616088.73</v>
      </c>
    </row>
    <row r="42" spans="1:4" ht="21.75" customHeight="1">
      <c r="A42" s="67" t="s">
        <v>98</v>
      </c>
      <c r="B42" s="70">
        <v>800</v>
      </c>
      <c r="C42" s="189"/>
      <c r="D42" s="249">
        <v>6339239.18</v>
      </c>
    </row>
    <row r="43" spans="1:4" ht="21.75" customHeight="1">
      <c r="A43" s="67" t="s">
        <v>100</v>
      </c>
      <c r="B43" s="70">
        <v>801</v>
      </c>
      <c r="C43" s="189"/>
      <c r="D43" s="249">
        <v>5537629.07</v>
      </c>
    </row>
    <row r="44" spans="1:4" ht="21.75" customHeight="1">
      <c r="A44" s="67" t="s">
        <v>69</v>
      </c>
      <c r="B44" s="70">
        <v>821</v>
      </c>
      <c r="C44" s="189"/>
      <c r="D44" s="249">
        <v>25909430.6</v>
      </c>
    </row>
    <row r="45" spans="1:4" ht="21.75" customHeight="1">
      <c r="A45" s="72" t="s">
        <v>251</v>
      </c>
      <c r="B45" s="73">
        <v>900</v>
      </c>
      <c r="C45" s="190"/>
      <c r="D45" s="261">
        <v>227121.45</v>
      </c>
    </row>
    <row r="46" spans="1:4" ht="32.25" customHeight="1" thickBot="1">
      <c r="A46" s="42" t="s">
        <v>49</v>
      </c>
      <c r="B46" s="41"/>
      <c r="C46" s="191">
        <f>SUM(C7:C44)</f>
        <v>70488373.81</v>
      </c>
      <c r="D46" s="192">
        <f>SUM(D38:D45)</f>
        <v>70488373.81</v>
      </c>
    </row>
    <row r="47" ht="24" thickTop="1"/>
    <row r="54" spans="1:5" ht="23.25">
      <c r="A54" s="269"/>
      <c r="B54" s="269"/>
      <c r="C54" s="269"/>
      <c r="D54" s="269"/>
      <c r="E54" s="269"/>
    </row>
    <row r="55" spans="1:5" ht="23.25">
      <c r="A55" s="268"/>
      <c r="B55" s="268"/>
      <c r="C55" s="268"/>
      <c r="D55" s="268"/>
      <c r="E55" s="268"/>
    </row>
    <row r="56" spans="1:5" ht="23.25">
      <c r="A56" s="268"/>
      <c r="B56" s="268"/>
      <c r="C56" s="268"/>
      <c r="D56" s="268"/>
      <c r="E56" s="268"/>
    </row>
    <row r="58" ht="23.25">
      <c r="C58" s="22"/>
    </row>
    <row r="59" ht="23.25">
      <c r="C59" s="22"/>
    </row>
    <row r="60" ht="23.25">
      <c r="C60" s="22"/>
    </row>
  </sheetData>
  <sheetProtection/>
  <mergeCells count="6">
    <mergeCell ref="A55:E55"/>
    <mergeCell ref="A56:E56"/>
    <mergeCell ref="A54:E54"/>
    <mergeCell ref="A1:E1"/>
    <mergeCell ref="A2:E2"/>
    <mergeCell ref="A3:E3"/>
  </mergeCells>
  <printOptions/>
  <pageMargins left="0.7480314960629921" right="0.15748031496062992" top="0.1968503937007874" bottom="0" header="0.5118110236220472" footer="0.5118110236220472"/>
  <pageSetup horizontalDpi="180" verticalDpi="18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89"/>
  <sheetViews>
    <sheetView zoomScalePageLayoutView="0" workbookViewId="0" topLeftCell="A79">
      <selection activeCell="C85" sqref="C85"/>
    </sheetView>
  </sheetViews>
  <sheetFormatPr defaultColWidth="9.140625" defaultRowHeight="21.75"/>
  <cols>
    <col min="1" max="1" width="12.8515625" style="1" customWidth="1"/>
    <col min="2" max="2" width="4.00390625" style="1" customWidth="1"/>
    <col min="3" max="3" width="14.57421875" style="1" customWidth="1"/>
    <col min="4" max="4" width="42.7109375" style="1" customWidth="1"/>
    <col min="5" max="5" width="9.140625" style="1" customWidth="1"/>
    <col min="6" max="6" width="16.00390625" style="1" customWidth="1"/>
    <col min="7" max="8" width="9.140625" style="1" customWidth="1"/>
    <col min="9" max="9" width="21.8515625" style="38" customWidth="1"/>
    <col min="10" max="16384" width="9.140625" style="1" customWidth="1"/>
  </cols>
  <sheetData>
    <row r="3" spans="1:6" ht="26.25">
      <c r="A3" s="267" t="s">
        <v>116</v>
      </c>
      <c r="B3" s="267"/>
      <c r="C3" s="267"/>
      <c r="D3" s="267"/>
      <c r="E3" s="267"/>
      <c r="F3" s="267"/>
    </row>
    <row r="4" spans="1:6" ht="25.5" customHeight="1">
      <c r="A4" s="267" t="s">
        <v>10</v>
      </c>
      <c r="B4" s="267"/>
      <c r="C4" s="267"/>
      <c r="D4" s="267"/>
      <c r="E4" s="267"/>
      <c r="F4" s="267"/>
    </row>
    <row r="5" ht="22.5" customHeight="1">
      <c r="F5" s="15" t="s">
        <v>253</v>
      </c>
    </row>
    <row r="6" spans="1:6" ht="22.5" customHeight="1">
      <c r="A6" s="267" t="s">
        <v>11</v>
      </c>
      <c r="B6" s="267"/>
      <c r="C6" s="267"/>
      <c r="D6" s="267"/>
      <c r="E6" s="267"/>
      <c r="F6" s="267"/>
    </row>
    <row r="7" spans="1:6" ht="22.5" customHeight="1" thickBot="1">
      <c r="A7" s="8" t="s">
        <v>297</v>
      </c>
      <c r="B7" s="8"/>
      <c r="C7" s="8"/>
      <c r="D7" s="8"/>
      <c r="E7" s="8"/>
      <c r="F7" s="8"/>
    </row>
    <row r="8" spans="1:6" ht="24" customHeight="1" thickTop="1">
      <c r="A8" s="275" t="s">
        <v>12</v>
      </c>
      <c r="B8" s="276"/>
      <c r="C8" s="277"/>
      <c r="D8" s="9"/>
      <c r="E8" s="13"/>
      <c r="F8" s="195" t="s">
        <v>15</v>
      </c>
    </row>
    <row r="9" spans="1:6" ht="23.25">
      <c r="A9" s="270" t="s">
        <v>13</v>
      </c>
      <c r="B9" s="271"/>
      <c r="C9" s="193" t="s">
        <v>14</v>
      </c>
      <c r="D9" s="36" t="s">
        <v>5</v>
      </c>
      <c r="E9" s="14" t="s">
        <v>8</v>
      </c>
      <c r="F9" s="193" t="s">
        <v>14</v>
      </c>
    </row>
    <row r="10" spans="1:6" ht="22.5" thickBot="1">
      <c r="A10" s="272" t="s">
        <v>4</v>
      </c>
      <c r="B10" s="273"/>
      <c r="C10" s="194" t="s">
        <v>4</v>
      </c>
      <c r="D10" s="10"/>
      <c r="E10" s="16"/>
      <c r="F10" s="194" t="s">
        <v>4</v>
      </c>
    </row>
    <row r="11" spans="1:6" ht="22.5" thickTop="1">
      <c r="A11" s="12"/>
      <c r="B11" s="2"/>
      <c r="C11" s="196">
        <v>21941716.14</v>
      </c>
      <c r="D11" s="15" t="s">
        <v>17</v>
      </c>
      <c r="E11" s="2"/>
      <c r="F11" s="196">
        <v>22327656.47</v>
      </c>
    </row>
    <row r="12" spans="1:6" ht="21.75">
      <c r="A12" s="23"/>
      <c r="B12" s="2"/>
      <c r="C12" s="197"/>
      <c r="D12" s="17" t="s">
        <v>47</v>
      </c>
      <c r="E12" s="2"/>
      <c r="F12" s="197"/>
    </row>
    <row r="13" spans="1:6" ht="21.75">
      <c r="A13" s="23">
        <v>185000</v>
      </c>
      <c r="B13" s="5" t="s">
        <v>54</v>
      </c>
      <c r="C13" s="197">
        <f>760+653+710+4789+83077.9+49690.87+5937.15+8497.85+37322.13+4874.08</f>
        <v>196311.97999999998</v>
      </c>
      <c r="D13" s="15" t="s">
        <v>18</v>
      </c>
      <c r="E13" s="18" t="s">
        <v>25</v>
      </c>
      <c r="F13" s="197">
        <v>4874.08</v>
      </c>
    </row>
    <row r="14" spans="1:6" ht="21.75">
      <c r="A14" s="35">
        <v>80700</v>
      </c>
      <c r="B14" s="5" t="s">
        <v>54</v>
      </c>
      <c r="C14" s="197">
        <f>2143+5318+12652+23479+6082+2432+4835+5474+7350+6254</f>
        <v>76019</v>
      </c>
      <c r="D14" s="15" t="s">
        <v>19</v>
      </c>
      <c r="E14" s="18" t="s">
        <v>26</v>
      </c>
      <c r="F14" s="197">
        <v>6254</v>
      </c>
    </row>
    <row r="15" spans="1:6" ht="21.75">
      <c r="A15" s="23">
        <v>507000</v>
      </c>
      <c r="B15" s="5" t="s">
        <v>54</v>
      </c>
      <c r="C15" s="198">
        <f>6000+3000+3000+30637.92+3000+6000+3000+18022.82+222553.99</f>
        <v>295214.73</v>
      </c>
      <c r="D15" s="15" t="s">
        <v>20</v>
      </c>
      <c r="E15" s="18" t="s">
        <v>27</v>
      </c>
      <c r="F15" s="198">
        <v>222553.99</v>
      </c>
    </row>
    <row r="16" spans="1:6" ht="21.75">
      <c r="A16" s="23">
        <v>0</v>
      </c>
      <c r="B16" s="5" t="s">
        <v>54</v>
      </c>
      <c r="C16" s="197">
        <v>0</v>
      </c>
      <c r="D16" s="15" t="s">
        <v>21</v>
      </c>
      <c r="E16" s="18" t="s">
        <v>28</v>
      </c>
      <c r="F16" s="197">
        <v>0</v>
      </c>
    </row>
    <row r="17" spans="1:6" ht="21.75">
      <c r="A17" s="23">
        <v>41000</v>
      </c>
      <c r="B17" s="5" t="s">
        <v>54</v>
      </c>
      <c r="C17" s="198">
        <f>2064+1474+5164+3394+2218+17942+1262+1642+1314+1746</f>
        <v>38220</v>
      </c>
      <c r="D17" s="15" t="s">
        <v>22</v>
      </c>
      <c r="E17" s="18" t="s">
        <v>29</v>
      </c>
      <c r="F17" s="198">
        <v>1746</v>
      </c>
    </row>
    <row r="18" spans="1:6" ht="21.75">
      <c r="A18" s="35">
        <v>0</v>
      </c>
      <c r="B18" s="2" t="s">
        <v>55</v>
      </c>
      <c r="C18" s="198">
        <f>64372.58</f>
        <v>64372.58</v>
      </c>
      <c r="D18" s="15" t="s">
        <v>23</v>
      </c>
      <c r="E18" s="18" t="s">
        <v>30</v>
      </c>
      <c r="F18" s="198">
        <v>0</v>
      </c>
    </row>
    <row r="19" spans="1:6" ht="21.75">
      <c r="A19" s="23">
        <v>16670000</v>
      </c>
      <c r="B19" s="5" t="s">
        <v>54</v>
      </c>
      <c r="C19" s="198">
        <f>2324818.6+271187.16+10363.6+1250145.11+1392228.58+2329019.34+188352.74+4441703.58</f>
        <v>12207818.71</v>
      </c>
      <c r="D19" s="15" t="s">
        <v>24</v>
      </c>
      <c r="E19" s="18" t="s">
        <v>31</v>
      </c>
      <c r="F19" s="198">
        <v>4441703.58</v>
      </c>
    </row>
    <row r="20" spans="1:6" ht="21.75">
      <c r="A20" s="23">
        <v>10000000</v>
      </c>
      <c r="B20" s="5" t="s">
        <v>54</v>
      </c>
      <c r="C20" s="198">
        <f>1339952+4410783+26250+2468506+10854</f>
        <v>8256345</v>
      </c>
      <c r="D20" s="15" t="s">
        <v>94</v>
      </c>
      <c r="E20" s="18" t="s">
        <v>32</v>
      </c>
      <c r="F20" s="198">
        <v>10854</v>
      </c>
    </row>
    <row r="21" spans="1:6" ht="22.5" thickBot="1">
      <c r="A21" s="29">
        <f>SUM(A13:A20)</f>
        <v>27483700</v>
      </c>
      <c r="B21" s="30" t="s">
        <v>54</v>
      </c>
      <c r="C21" s="199">
        <f>SUM(C13:C20)</f>
        <v>21134302</v>
      </c>
      <c r="E21" s="14"/>
      <c r="F21" s="201">
        <f>SUM(F13:F20)</f>
        <v>4687985.65</v>
      </c>
    </row>
    <row r="22" spans="1:6" ht="22.5" thickTop="1">
      <c r="A22" s="252"/>
      <c r="B22" s="9"/>
      <c r="C22" s="253">
        <f>454600</f>
        <v>454600</v>
      </c>
      <c r="E22" s="14"/>
      <c r="F22" s="196">
        <v>454600</v>
      </c>
    </row>
    <row r="23" spans="1:6" ht="21.75">
      <c r="A23" s="252"/>
      <c r="B23" s="9"/>
      <c r="C23" s="253">
        <f>25000</f>
        <v>25000</v>
      </c>
      <c r="E23" s="14"/>
      <c r="F23" s="196">
        <v>0</v>
      </c>
    </row>
    <row r="24" spans="1:6" ht="21.75">
      <c r="A24" s="252"/>
      <c r="B24" s="9"/>
      <c r="C24" s="253">
        <f>35000</f>
        <v>35000</v>
      </c>
      <c r="D24" s="15" t="s">
        <v>266</v>
      </c>
      <c r="E24" s="14"/>
      <c r="F24" s="253">
        <v>0</v>
      </c>
    </row>
    <row r="25" spans="1:6" ht="21.75">
      <c r="A25" s="252"/>
      <c r="B25" s="9"/>
      <c r="C25" s="198">
        <f>67410+67410+65590</f>
        <v>200410</v>
      </c>
      <c r="D25" s="15" t="s">
        <v>264</v>
      </c>
      <c r="E25" s="18" t="s">
        <v>32</v>
      </c>
      <c r="F25" s="253">
        <v>65590</v>
      </c>
    </row>
    <row r="26" spans="1:6" ht="21.75">
      <c r="A26" s="252"/>
      <c r="B26" s="9"/>
      <c r="C26" s="198">
        <f>182400+182400+178400</f>
        <v>543200</v>
      </c>
      <c r="D26" s="15" t="s">
        <v>265</v>
      </c>
      <c r="E26" s="18" t="s">
        <v>32</v>
      </c>
      <c r="F26" s="253">
        <v>178400</v>
      </c>
    </row>
    <row r="27" spans="3:6" ht="21.75">
      <c r="C27" s="198">
        <f>625500+290100+174500+457800+228900+274600+514800</f>
        <v>2566200</v>
      </c>
      <c r="D27" s="15" t="s">
        <v>218</v>
      </c>
      <c r="E27" s="19">
        <v>62000</v>
      </c>
      <c r="F27" s="198">
        <v>514800</v>
      </c>
    </row>
    <row r="28" spans="3:6" ht="21.75">
      <c r="C28" s="198">
        <f>85565+127800+110040</f>
        <v>323405</v>
      </c>
      <c r="D28" s="15" t="s">
        <v>216</v>
      </c>
      <c r="E28" s="19">
        <v>62000</v>
      </c>
      <c r="F28" s="198">
        <v>0</v>
      </c>
    </row>
    <row r="29" spans="3:6" ht="21.75">
      <c r="C29" s="198">
        <f>227665+114675+22890+227665+10000+24430</f>
        <v>627325</v>
      </c>
      <c r="D29" s="15" t="s">
        <v>217</v>
      </c>
      <c r="E29" s="19">
        <v>62000</v>
      </c>
      <c r="F29" s="198">
        <v>24430</v>
      </c>
    </row>
    <row r="30" spans="3:6" ht="21.75">
      <c r="C30" s="198">
        <f>359000</f>
        <v>359000</v>
      </c>
      <c r="D30" s="15" t="s">
        <v>254</v>
      </c>
      <c r="E30" s="19"/>
      <c r="F30" s="198">
        <v>0</v>
      </c>
    </row>
    <row r="31" spans="3:6" ht="21.75">
      <c r="C31" s="198">
        <f>527.26+536.38+35.91+242.64+28.03</f>
        <v>1370.22</v>
      </c>
      <c r="D31" s="15" t="s">
        <v>222</v>
      </c>
      <c r="E31" s="43" t="s">
        <v>91</v>
      </c>
      <c r="F31" s="198">
        <v>28.03</v>
      </c>
    </row>
    <row r="32" spans="3:6" ht="21.75">
      <c r="C32" s="198">
        <f>4000+1866+1500+16+2064</f>
        <v>9446</v>
      </c>
      <c r="D32" s="15" t="s">
        <v>70</v>
      </c>
      <c r="E32" s="43" t="s">
        <v>57</v>
      </c>
      <c r="F32" s="198">
        <v>0</v>
      </c>
    </row>
    <row r="33" spans="3:6" ht="21.75">
      <c r="C33" s="198">
        <f>600+600</f>
        <v>1200</v>
      </c>
      <c r="D33" s="15" t="s">
        <v>233</v>
      </c>
      <c r="E33" s="43"/>
      <c r="F33" s="198">
        <v>0</v>
      </c>
    </row>
    <row r="34" spans="3:6" ht="21.75">
      <c r="C34" s="198">
        <f>2342</f>
        <v>2342</v>
      </c>
      <c r="D34" s="15" t="s">
        <v>51</v>
      </c>
      <c r="E34" s="19">
        <v>700</v>
      </c>
      <c r="F34" s="198">
        <v>0</v>
      </c>
    </row>
    <row r="35" spans="3:6" ht="21.75">
      <c r="C35" s="243">
        <f>20788.79+12906.18+15253.67+17269.86+121158.12+13139.87+53086.8+31205.32+23009.37+9105.32</f>
        <v>316923.3</v>
      </c>
      <c r="D35" s="15" t="s">
        <v>221</v>
      </c>
      <c r="E35" s="19">
        <v>900</v>
      </c>
      <c r="F35" s="200">
        <v>9105.32</v>
      </c>
    </row>
    <row r="36" spans="3:6" ht="21.75">
      <c r="C36" s="48"/>
      <c r="E36" s="14"/>
      <c r="F36" s="24"/>
    </row>
    <row r="37" spans="3:6" ht="21.75">
      <c r="C37" s="2"/>
      <c r="E37" s="14"/>
      <c r="F37" s="24"/>
    </row>
    <row r="38" spans="3:6" ht="21.75">
      <c r="C38" s="2"/>
      <c r="E38" s="14"/>
      <c r="F38" s="24"/>
    </row>
    <row r="39" spans="3:6" ht="21.75">
      <c r="C39" s="2"/>
      <c r="E39" s="2"/>
      <c r="F39" s="24"/>
    </row>
    <row r="40" spans="3:6" ht="21.75">
      <c r="C40" s="3"/>
      <c r="E40" s="2"/>
      <c r="F40" s="27"/>
    </row>
    <row r="41" spans="3:6" ht="21.75">
      <c r="C41" s="202">
        <f>SUM(C22:C40)</f>
        <v>5465421.52</v>
      </c>
      <c r="E41" s="2"/>
      <c r="F41" s="197">
        <f>SUM(F22:F40)</f>
        <v>1246953.35</v>
      </c>
    </row>
    <row r="42" spans="3:6" ht="26.25" customHeight="1" thickBot="1">
      <c r="C42" s="199">
        <f>SUM(C41,C21)</f>
        <v>26599723.52</v>
      </c>
      <c r="D42" s="11" t="s">
        <v>16</v>
      </c>
      <c r="E42" s="3"/>
      <c r="F42" s="199">
        <f>SUM(F41,F21)</f>
        <v>5934939</v>
      </c>
    </row>
    <row r="43" spans="3:6" ht="22.5" thickTop="1">
      <c r="C43" s="4"/>
      <c r="D43" s="11"/>
      <c r="E43" s="4"/>
      <c r="F43" s="4"/>
    </row>
    <row r="44" spans="3:6" ht="21.75">
      <c r="C44" s="4"/>
      <c r="D44" s="11"/>
      <c r="E44" s="4"/>
      <c r="F44" s="4"/>
    </row>
    <row r="45" spans="3:6" ht="21.75">
      <c r="C45" s="4"/>
      <c r="D45" s="11"/>
      <c r="E45" s="4"/>
      <c r="F45" s="4"/>
    </row>
    <row r="46" spans="1:4" ht="22.5" customHeight="1">
      <c r="A46" s="4"/>
      <c r="B46" s="4"/>
      <c r="C46" s="4"/>
      <c r="D46" s="4"/>
    </row>
    <row r="47" spans="1:9" s="176" customFormat="1" ht="22.5" customHeight="1">
      <c r="A47" s="175"/>
      <c r="B47" s="175"/>
      <c r="C47" s="175"/>
      <c r="D47" s="175"/>
      <c r="I47" s="258"/>
    </row>
    <row r="48" spans="1:9" s="176" customFormat="1" ht="22.5" customHeight="1">
      <c r="A48" s="274" t="s">
        <v>200</v>
      </c>
      <c r="B48" s="274"/>
      <c r="C48" s="274"/>
      <c r="D48" s="274"/>
      <c r="E48" s="274"/>
      <c r="F48" s="274"/>
      <c r="G48" s="274"/>
      <c r="I48" s="258"/>
    </row>
    <row r="49" spans="1:9" s="176" customFormat="1" ht="22.5" customHeight="1">
      <c r="A49" s="175"/>
      <c r="B49" s="175"/>
      <c r="C49" s="175"/>
      <c r="D49" s="175"/>
      <c r="I49" s="258"/>
    </row>
    <row r="50" spans="1:4" ht="22.5" customHeight="1" thickBot="1">
      <c r="A50" s="4"/>
      <c r="B50" s="4"/>
      <c r="C50" s="4"/>
      <c r="D50" s="4"/>
    </row>
    <row r="51" spans="1:6" ht="24" customHeight="1" thickTop="1">
      <c r="A51" s="275" t="s">
        <v>12</v>
      </c>
      <c r="B51" s="276"/>
      <c r="C51" s="277"/>
      <c r="D51" s="49"/>
      <c r="E51" s="13"/>
      <c r="F51" s="195" t="s">
        <v>15</v>
      </c>
    </row>
    <row r="52" spans="1:6" ht="23.25">
      <c r="A52" s="270" t="s">
        <v>13</v>
      </c>
      <c r="B52" s="271"/>
      <c r="C52" s="193" t="s">
        <v>14</v>
      </c>
      <c r="D52" s="36" t="s">
        <v>5</v>
      </c>
      <c r="E52" s="14" t="s">
        <v>8</v>
      </c>
      <c r="F52" s="193" t="s">
        <v>14</v>
      </c>
    </row>
    <row r="53" spans="1:6" ht="22.5" thickBot="1">
      <c r="A53" s="272" t="s">
        <v>4</v>
      </c>
      <c r="B53" s="273"/>
      <c r="C53" s="194" t="s">
        <v>4</v>
      </c>
      <c r="D53" s="10"/>
      <c r="E53" s="16"/>
      <c r="F53" s="194" t="s">
        <v>4</v>
      </c>
    </row>
    <row r="54" spans="1:6" ht="22.5" thickTop="1">
      <c r="A54" s="12"/>
      <c r="B54" s="2"/>
      <c r="C54" s="2"/>
      <c r="D54" s="17" t="s">
        <v>33</v>
      </c>
      <c r="E54" s="2"/>
      <c r="F54" s="2"/>
    </row>
    <row r="55" spans="1:6" ht="21.75">
      <c r="A55" s="23">
        <v>4683465</v>
      </c>
      <c r="B55" s="24" t="s">
        <v>54</v>
      </c>
      <c r="C55" s="198">
        <f>2000+207000+381844.56+31861.77+94047.57+72331.4+11299+802599.9+55326.68+496832</f>
        <v>2155142.88</v>
      </c>
      <c r="D55" s="15" t="s">
        <v>34</v>
      </c>
      <c r="E55" s="6" t="s">
        <v>48</v>
      </c>
      <c r="F55" s="198">
        <v>496832</v>
      </c>
    </row>
    <row r="56" spans="1:6" ht="21.75">
      <c r="A56" s="23">
        <v>0</v>
      </c>
      <c r="B56" s="24" t="s">
        <v>55</v>
      </c>
      <c r="C56" s="198">
        <f>210074+33598.57+207728+226128+285028+225073+223773+223745.5+223200.5+223200.5</f>
        <v>2081549.07</v>
      </c>
      <c r="D56" s="15" t="s">
        <v>190</v>
      </c>
      <c r="E56" s="6">
        <v>6000</v>
      </c>
      <c r="F56" s="198">
        <v>223200.5</v>
      </c>
    </row>
    <row r="57" spans="1:6" ht="21.75">
      <c r="A57" s="23">
        <v>8725900</v>
      </c>
      <c r="B57" s="24" t="s">
        <v>54</v>
      </c>
      <c r="C57" s="198">
        <f>596532+638120+624955+631520+609975+606440+616581.07+615390+620014+616800</f>
        <v>6176327.07</v>
      </c>
      <c r="D57" s="15" t="s">
        <v>191</v>
      </c>
      <c r="E57" s="5">
        <v>100</v>
      </c>
      <c r="F57" s="198">
        <v>616800</v>
      </c>
    </row>
    <row r="58" spans="1:6" ht="21.75">
      <c r="A58" s="23">
        <v>0</v>
      </c>
      <c r="B58" s="24" t="s">
        <v>54</v>
      </c>
      <c r="C58" s="198">
        <f>71060+71060+89990+77370+77370+77370+79270+79270+79270+77920</f>
        <v>779950</v>
      </c>
      <c r="D58" s="15" t="s">
        <v>192</v>
      </c>
      <c r="E58" s="5">
        <v>6100</v>
      </c>
      <c r="F58" s="198">
        <v>77920</v>
      </c>
    </row>
    <row r="59" spans="1:6" ht="21.75">
      <c r="A59" s="35">
        <v>2624640</v>
      </c>
      <c r="B59" s="24" t="s">
        <v>54</v>
      </c>
      <c r="C59" s="198">
        <f>218720+218720+218720+218720+218720+218720+218720+218720+218720+218720</f>
        <v>2187200</v>
      </c>
      <c r="D59" s="15" t="s">
        <v>193</v>
      </c>
      <c r="E59" s="5">
        <v>100</v>
      </c>
      <c r="F59" s="198">
        <v>218720</v>
      </c>
    </row>
    <row r="60" spans="1:6" ht="21.75">
      <c r="A60" s="23">
        <v>429600</v>
      </c>
      <c r="B60" s="24" t="s">
        <v>55</v>
      </c>
      <c r="C60" s="198">
        <f>7920+17550+44800+4450+59045+31628+24250+35685+32600+31850</f>
        <v>289778</v>
      </c>
      <c r="D60" s="15" t="s">
        <v>35</v>
      </c>
      <c r="E60" s="5">
        <v>200</v>
      </c>
      <c r="F60" s="198">
        <v>31850</v>
      </c>
    </row>
    <row r="61" spans="1:6" ht="21.75">
      <c r="A61" s="23">
        <v>0</v>
      </c>
      <c r="B61" s="24" t="s">
        <v>54</v>
      </c>
      <c r="C61" s="198">
        <f>3000+6000+6000+3000+3000+3000+3000+3000</f>
        <v>30000</v>
      </c>
      <c r="D61" s="15" t="s">
        <v>194</v>
      </c>
      <c r="E61" s="5">
        <v>6200</v>
      </c>
      <c r="F61" s="198">
        <v>3000</v>
      </c>
    </row>
    <row r="62" spans="1:6" ht="21.75">
      <c r="A62" s="23">
        <v>4649400</v>
      </c>
      <c r="B62" s="24" t="s">
        <v>54</v>
      </c>
      <c r="C62" s="198">
        <f>101883+434140.3+500300.55+109340.85+451233+322884+423895+267680+265433+633237.25</f>
        <v>3510026.95</v>
      </c>
      <c r="D62" s="15" t="s">
        <v>36</v>
      </c>
      <c r="E62" s="5">
        <v>250</v>
      </c>
      <c r="F62" s="198">
        <v>633237.25</v>
      </c>
    </row>
    <row r="63" spans="1:6" ht="21.75">
      <c r="A63" s="23">
        <v>1958260</v>
      </c>
      <c r="B63" s="33" t="s">
        <v>56</v>
      </c>
      <c r="C63" s="198">
        <f>189046.8+138956.6+97658+152360.9+81412.7+157845.17+76002.5+119645.5+78120.9</f>
        <v>1091049.07</v>
      </c>
      <c r="D63" s="15" t="s">
        <v>37</v>
      </c>
      <c r="E63" s="5">
        <v>270</v>
      </c>
      <c r="F63" s="198">
        <v>78120.9</v>
      </c>
    </row>
    <row r="64" spans="1:6" ht="21.75">
      <c r="A64" s="23">
        <v>0</v>
      </c>
      <c r="B64" s="35" t="s">
        <v>54</v>
      </c>
      <c r="C64" s="198">
        <v>0</v>
      </c>
      <c r="D64" s="15" t="s">
        <v>195</v>
      </c>
      <c r="E64" s="5">
        <v>6270</v>
      </c>
      <c r="F64" s="198">
        <v>0</v>
      </c>
    </row>
    <row r="65" spans="1:6" ht="21.75">
      <c r="A65" s="24">
        <v>535000</v>
      </c>
      <c r="B65" s="34" t="s">
        <v>54</v>
      </c>
      <c r="C65" s="198">
        <f>34443.76+35017.11+37209.84+43881.78+29835.42+33785.67+36176.2+1472.69+68857.58+39569.38</f>
        <v>360249.43</v>
      </c>
      <c r="D65" s="15" t="s">
        <v>38</v>
      </c>
      <c r="E65" s="5">
        <v>300</v>
      </c>
      <c r="F65" s="198">
        <v>39569.38</v>
      </c>
    </row>
    <row r="66" spans="1:6" ht="21.75">
      <c r="A66" s="24">
        <v>394000</v>
      </c>
      <c r="B66" s="35" t="s">
        <v>54</v>
      </c>
      <c r="C66" s="198">
        <f>66000+18000+5000+90100+182000+38000+157532.61</f>
        <v>556632.61</v>
      </c>
      <c r="D66" s="15" t="s">
        <v>39</v>
      </c>
      <c r="E66" s="5">
        <v>400</v>
      </c>
      <c r="F66" s="198">
        <v>157532.61</v>
      </c>
    </row>
    <row r="67" spans="1:6" ht="21.75">
      <c r="A67" s="24">
        <v>777600</v>
      </c>
      <c r="B67" s="26"/>
      <c r="C67" s="198">
        <f>39741+117387+21065+13000+7680+75165+157845</f>
        <v>431883</v>
      </c>
      <c r="D67" s="15" t="s">
        <v>40</v>
      </c>
      <c r="E67" s="5">
        <v>450</v>
      </c>
      <c r="F67" s="198">
        <v>157845</v>
      </c>
    </row>
    <row r="68" spans="1:6" ht="21.75">
      <c r="A68" s="24">
        <v>1269600</v>
      </c>
      <c r="B68" s="28" t="s">
        <v>54</v>
      </c>
      <c r="C68" s="198">
        <v>0</v>
      </c>
      <c r="D68" s="15" t="s">
        <v>41</v>
      </c>
      <c r="E68" s="5">
        <v>500</v>
      </c>
      <c r="F68" s="198">
        <v>0</v>
      </c>
    </row>
    <row r="69" spans="1:6" ht="21.75">
      <c r="A69" s="33">
        <v>672400</v>
      </c>
      <c r="B69" s="28" t="s">
        <v>55</v>
      </c>
      <c r="C69" s="198">
        <v>0</v>
      </c>
      <c r="D69" s="15" t="s">
        <v>78</v>
      </c>
      <c r="E69" s="5">
        <v>550</v>
      </c>
      <c r="F69" s="198">
        <v>0</v>
      </c>
    </row>
    <row r="70" spans="1:6" ht="22.5" thickBot="1">
      <c r="A70" s="32">
        <f>SUM(A55:A69)</f>
        <v>26719865</v>
      </c>
      <c r="B70" s="31" t="s">
        <v>54</v>
      </c>
      <c r="C70" s="203">
        <f>SUM(C55:C69)</f>
        <v>19649788.08</v>
      </c>
      <c r="D70" s="15"/>
      <c r="E70" s="5"/>
      <c r="F70" s="203">
        <f>SUM(F55:F69)</f>
        <v>2734627.6399999997</v>
      </c>
    </row>
    <row r="71" spans="1:6" ht="22.5" thickTop="1">
      <c r="A71" s="26"/>
      <c r="B71" s="26"/>
      <c r="C71" s="33">
        <f>1074000+454600</f>
        <v>1528600</v>
      </c>
      <c r="D71" s="15" t="s">
        <v>41</v>
      </c>
      <c r="E71" s="5">
        <v>6500</v>
      </c>
      <c r="F71" s="198">
        <v>454600</v>
      </c>
    </row>
    <row r="72" spans="1:6" ht="21.75">
      <c r="A72" s="26"/>
      <c r="B72" s="26"/>
      <c r="C72" s="33">
        <v>0</v>
      </c>
      <c r="D72" s="15" t="s">
        <v>40</v>
      </c>
      <c r="E72" s="5">
        <v>7450</v>
      </c>
      <c r="F72" s="198">
        <v>0</v>
      </c>
    </row>
    <row r="73" spans="1:6" ht="21.75">
      <c r="A73" s="26"/>
      <c r="B73" s="26"/>
      <c r="C73" s="33">
        <v>0</v>
      </c>
      <c r="D73" s="15" t="s">
        <v>95</v>
      </c>
      <c r="E73" s="5"/>
      <c r="F73" s="198">
        <v>0</v>
      </c>
    </row>
    <row r="74" spans="1:6" ht="21.75">
      <c r="A74" s="26"/>
      <c r="B74" s="26"/>
      <c r="C74" s="33">
        <f>54200+86500+1500+15280+246900+4000+122668+14800+57542</f>
        <v>603390</v>
      </c>
      <c r="D74" s="15" t="s">
        <v>71</v>
      </c>
      <c r="E74" s="39" t="s">
        <v>57</v>
      </c>
      <c r="F74" s="198">
        <v>57542</v>
      </c>
    </row>
    <row r="75" spans="1:6" ht="21.75">
      <c r="A75" s="26"/>
      <c r="B75" s="26"/>
      <c r="C75" s="33">
        <f>192400+129000+938500+197000</f>
        <v>1456900</v>
      </c>
      <c r="D75" s="15" t="s">
        <v>196</v>
      </c>
      <c r="E75" s="5">
        <v>600</v>
      </c>
      <c r="F75" s="198">
        <v>0</v>
      </c>
    </row>
    <row r="76" spans="1:6" ht="21.75">
      <c r="A76" s="26"/>
      <c r="B76" s="26"/>
      <c r="C76" s="33">
        <v>0</v>
      </c>
      <c r="D76" s="15" t="s">
        <v>197</v>
      </c>
      <c r="E76" s="5">
        <v>600</v>
      </c>
      <c r="F76" s="198">
        <v>0</v>
      </c>
    </row>
    <row r="77" spans="1:6" ht="21.75">
      <c r="A77" s="26"/>
      <c r="B77" s="26"/>
      <c r="C77" s="33">
        <v>0</v>
      </c>
      <c r="D77" s="15" t="s">
        <v>72</v>
      </c>
      <c r="E77" s="5">
        <v>700</v>
      </c>
      <c r="F77" s="198">
        <v>0</v>
      </c>
    </row>
    <row r="78" spans="1:6" ht="21.75">
      <c r="A78" s="26"/>
      <c r="B78" s="26"/>
      <c r="C78" s="33">
        <v>0</v>
      </c>
      <c r="D78" s="15" t="s">
        <v>76</v>
      </c>
      <c r="E78" s="5">
        <v>704</v>
      </c>
      <c r="F78" s="198">
        <v>0</v>
      </c>
    </row>
    <row r="79" spans="1:6" ht="21.75">
      <c r="A79" s="26"/>
      <c r="B79" s="26"/>
      <c r="C79" s="33">
        <f>14942.42+13763.79+18108.5+23750.67+124051.62+25645.22+11749.06+32157.64+22766.83+21858.32</f>
        <v>308794.07</v>
      </c>
      <c r="D79" s="15" t="s">
        <v>250</v>
      </c>
      <c r="E79" s="177">
        <v>900</v>
      </c>
      <c r="F79" s="198">
        <v>21858.32</v>
      </c>
    </row>
    <row r="80" spans="1:6" ht="21.75">
      <c r="A80" s="26"/>
      <c r="B80" s="26"/>
      <c r="C80" s="202">
        <f>SUM(C71:C79)</f>
        <v>3897684.07</v>
      </c>
      <c r="D80" s="11" t="s">
        <v>42</v>
      </c>
      <c r="E80" s="4"/>
      <c r="F80" s="202">
        <f>SUM(F71:F79)</f>
        <v>534000.32</v>
      </c>
    </row>
    <row r="81" spans="1:6" ht="21.75">
      <c r="A81" s="26"/>
      <c r="B81" s="26"/>
      <c r="C81" s="202">
        <f>SUM(C80,C70)</f>
        <v>23547472.15</v>
      </c>
      <c r="D81" s="11" t="s">
        <v>43</v>
      </c>
      <c r="E81" s="4"/>
      <c r="F81" s="202">
        <f>SUM(F80,F70)</f>
        <v>3268627.9599999995</v>
      </c>
    </row>
    <row r="82" spans="1:6" ht="21.75">
      <c r="A82" s="26"/>
      <c r="B82" s="26"/>
      <c r="C82" s="204">
        <v>3052251.37</v>
      </c>
      <c r="D82" s="15" t="s">
        <v>46</v>
      </c>
      <c r="F82" s="204">
        <v>2666311.04</v>
      </c>
    </row>
    <row r="83" spans="1:6" ht="21.75">
      <c r="A83" s="26"/>
      <c r="B83" s="26"/>
      <c r="C83" s="246"/>
      <c r="D83" s="11" t="s">
        <v>44</v>
      </c>
      <c r="F83" s="246"/>
    </row>
    <row r="84" spans="1:6" ht="21.75">
      <c r="A84" s="26"/>
      <c r="B84" s="26"/>
      <c r="C84" s="201">
        <v>24993967.51</v>
      </c>
      <c r="D84" s="11" t="s">
        <v>45</v>
      </c>
      <c r="F84" s="201">
        <v>24993967.51</v>
      </c>
    </row>
    <row r="85" spans="1:6" ht="26.25" customHeight="1">
      <c r="A85" s="26"/>
      <c r="B85" s="26"/>
      <c r="C85" s="25"/>
      <c r="D85" s="11"/>
      <c r="F85" s="25"/>
    </row>
    <row r="86" ht="28.5" customHeight="1">
      <c r="A86" s="1" t="s">
        <v>73</v>
      </c>
    </row>
    <row r="87" spans="1:9" s="20" customFormat="1" ht="21">
      <c r="A87" s="20" t="s">
        <v>198</v>
      </c>
      <c r="I87" s="259"/>
    </row>
    <row r="88" spans="1:9" s="20" customFormat="1" ht="21">
      <c r="A88" s="20" t="s">
        <v>199</v>
      </c>
      <c r="I88" s="259"/>
    </row>
    <row r="89" s="20" customFormat="1" ht="21">
      <c r="I89" s="259"/>
    </row>
  </sheetData>
  <sheetProtection/>
  <mergeCells count="10">
    <mergeCell ref="A52:B52"/>
    <mergeCell ref="A53:B53"/>
    <mergeCell ref="A48:G48"/>
    <mergeCell ref="A3:F3"/>
    <mergeCell ref="A4:F4"/>
    <mergeCell ref="A6:F6"/>
    <mergeCell ref="A51:C51"/>
    <mergeCell ref="A8:C8"/>
    <mergeCell ref="A9:B9"/>
    <mergeCell ref="A10:B10"/>
  </mergeCells>
  <printOptions/>
  <pageMargins left="0.5511811023622047" right="0" top="0.1968503937007874" bottom="0" header="0.5118110236220472" footer="0.5118110236220472"/>
  <pageSetup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24"/>
  <sheetViews>
    <sheetView view="pageBreakPreview" zoomScaleSheetLayoutView="100" zoomScalePageLayoutView="0" workbookViewId="0" topLeftCell="A52">
      <selection activeCell="A120" sqref="A120"/>
    </sheetView>
  </sheetViews>
  <sheetFormatPr defaultColWidth="9.140625" defaultRowHeight="21.75"/>
  <cols>
    <col min="1" max="1" width="76.140625" style="1" customWidth="1"/>
    <col min="2" max="2" width="14.421875" style="1" customWidth="1"/>
    <col min="3" max="3" width="13.140625" style="1" customWidth="1"/>
    <col min="4" max="4" width="42.7109375" style="1" customWidth="1"/>
    <col min="5" max="5" width="9.140625" style="1" customWidth="1"/>
    <col min="6" max="6" width="13.7109375" style="1" customWidth="1"/>
    <col min="7" max="7" width="4.57421875" style="1" customWidth="1"/>
    <col min="8" max="16384" width="9.140625" style="1" customWidth="1"/>
  </cols>
  <sheetData>
    <row r="2" spans="1:2" ht="26.25">
      <c r="A2" s="264" t="s">
        <v>74</v>
      </c>
      <c r="B2" s="264"/>
    </row>
    <row r="3" spans="1:2" ht="26.25">
      <c r="A3" s="264" t="s">
        <v>287</v>
      </c>
      <c r="B3" s="264"/>
    </row>
    <row r="4" spans="1:2" ht="26.25">
      <c r="A4" s="264" t="s">
        <v>92</v>
      </c>
      <c r="B4" s="264"/>
    </row>
    <row r="6" spans="1:2" ht="23.25">
      <c r="A6" s="7" t="s">
        <v>257</v>
      </c>
      <c r="B6" s="254">
        <v>3820.77</v>
      </c>
    </row>
    <row r="7" spans="1:2" ht="23.25">
      <c r="A7" s="7" t="s">
        <v>256</v>
      </c>
      <c r="B7" s="38">
        <v>11.4</v>
      </c>
    </row>
    <row r="8" spans="1:2" ht="23.25">
      <c r="A8" s="7" t="s">
        <v>262</v>
      </c>
      <c r="B8" s="38">
        <v>527.26</v>
      </c>
    </row>
    <row r="9" spans="1:2" ht="23.25">
      <c r="A9" s="7" t="s">
        <v>268</v>
      </c>
      <c r="B9" s="38">
        <v>536.38</v>
      </c>
    </row>
    <row r="10" spans="1:2" ht="23.25">
      <c r="A10" s="7" t="s">
        <v>273</v>
      </c>
      <c r="B10" s="38">
        <v>35.91</v>
      </c>
    </row>
    <row r="11" spans="1:2" ht="23.25">
      <c r="A11" s="7" t="s">
        <v>275</v>
      </c>
      <c r="B11" s="38">
        <v>242.64</v>
      </c>
    </row>
    <row r="12" spans="1:2" ht="23.25">
      <c r="A12" s="7" t="s">
        <v>288</v>
      </c>
      <c r="B12" s="38">
        <v>28.03</v>
      </c>
    </row>
    <row r="13" spans="1:2" ht="22.5" thickBot="1">
      <c r="A13" s="1" t="s">
        <v>93</v>
      </c>
      <c r="B13" s="52">
        <f>3820.77-11.4-527.26-536.38-35.91-242.64-28.03</f>
        <v>2439.1499999999996</v>
      </c>
    </row>
    <row r="14" ht="22.5" thickTop="1">
      <c r="B14" s="54"/>
    </row>
    <row r="17" spans="1:3" ht="26.25">
      <c r="A17" s="264" t="s">
        <v>80</v>
      </c>
      <c r="B17" s="264"/>
      <c r="C17" s="264"/>
    </row>
    <row r="18" spans="1:3" ht="26.25">
      <c r="A18" s="264" t="s">
        <v>287</v>
      </c>
      <c r="B18" s="264"/>
      <c r="C18" s="264"/>
    </row>
    <row r="19" spans="1:3" ht="26.25">
      <c r="A19" s="264" t="s">
        <v>75</v>
      </c>
      <c r="B19" s="264"/>
      <c r="C19" s="264"/>
    </row>
    <row r="20" spans="1:2" ht="26.25">
      <c r="A20" s="44"/>
      <c r="B20" s="44"/>
    </row>
    <row r="21" spans="1:3" ht="21.75" customHeight="1">
      <c r="A21" s="44"/>
      <c r="B21" s="58" t="s">
        <v>246</v>
      </c>
      <c r="C21" s="57" t="s">
        <v>234</v>
      </c>
    </row>
    <row r="22" spans="1:3" ht="24.75" customHeight="1">
      <c r="A22" s="7" t="s">
        <v>235</v>
      </c>
      <c r="B22" s="50">
        <v>2200000</v>
      </c>
      <c r="C22" s="38">
        <v>2200000</v>
      </c>
    </row>
    <row r="23" spans="1:3" ht="23.25">
      <c r="A23" s="7" t="s">
        <v>236</v>
      </c>
      <c r="B23" s="50">
        <v>226000</v>
      </c>
      <c r="C23" s="38">
        <v>226000</v>
      </c>
    </row>
    <row r="24" spans="1:3" ht="23.25">
      <c r="A24" s="7" t="s">
        <v>237</v>
      </c>
      <c r="B24" s="22">
        <v>33000</v>
      </c>
      <c r="C24" s="38"/>
    </row>
    <row r="25" spans="1:3" ht="23.25">
      <c r="A25" s="60" t="s">
        <v>238</v>
      </c>
      <c r="B25" s="244">
        <v>33000</v>
      </c>
      <c r="C25" s="38">
        <v>0</v>
      </c>
    </row>
    <row r="26" spans="1:3" ht="23.25">
      <c r="A26" s="7" t="s">
        <v>239</v>
      </c>
      <c r="B26" s="22">
        <v>359000</v>
      </c>
      <c r="C26" s="38"/>
    </row>
    <row r="27" spans="1:3" ht="23.25">
      <c r="A27" s="60" t="s">
        <v>238</v>
      </c>
      <c r="B27" s="244">
        <v>359000</v>
      </c>
      <c r="C27" s="38">
        <v>0</v>
      </c>
    </row>
    <row r="28" spans="1:3" ht="23.25">
      <c r="A28" s="7" t="s">
        <v>240</v>
      </c>
      <c r="B28" s="22">
        <v>129000</v>
      </c>
      <c r="C28" s="38"/>
    </row>
    <row r="29" spans="1:3" ht="23.25">
      <c r="A29" s="60" t="s">
        <v>238</v>
      </c>
      <c r="B29" s="244">
        <v>129000</v>
      </c>
      <c r="C29" s="38">
        <v>0</v>
      </c>
    </row>
    <row r="30" spans="1:3" ht="23.25">
      <c r="A30" s="7" t="s">
        <v>241</v>
      </c>
      <c r="B30" s="22">
        <v>197000</v>
      </c>
      <c r="C30" s="38"/>
    </row>
    <row r="31" spans="1:3" ht="23.25">
      <c r="A31" s="60" t="s">
        <v>238</v>
      </c>
      <c r="B31" s="22">
        <v>197000</v>
      </c>
      <c r="C31" s="38">
        <v>0</v>
      </c>
    </row>
    <row r="32" spans="1:3" ht="23.25">
      <c r="A32" s="7" t="s">
        <v>242</v>
      </c>
      <c r="B32" s="22">
        <v>97400</v>
      </c>
      <c r="C32" s="38"/>
    </row>
    <row r="33" spans="1:3" ht="23.25">
      <c r="A33" s="60" t="s">
        <v>238</v>
      </c>
      <c r="B33" s="244">
        <v>97400</v>
      </c>
      <c r="C33" s="38">
        <v>0</v>
      </c>
    </row>
    <row r="34" spans="1:3" ht="23.25">
      <c r="A34" s="7" t="s">
        <v>243</v>
      </c>
      <c r="B34" s="22">
        <v>355000</v>
      </c>
      <c r="C34" s="38"/>
    </row>
    <row r="35" spans="1:3" ht="23.25">
      <c r="A35" s="60" t="s">
        <v>238</v>
      </c>
      <c r="B35" s="244">
        <v>355000</v>
      </c>
      <c r="C35" s="38">
        <v>0</v>
      </c>
    </row>
    <row r="36" spans="1:3" ht="23.25">
      <c r="A36" s="7" t="s">
        <v>244</v>
      </c>
      <c r="B36" s="22">
        <v>224500</v>
      </c>
      <c r="C36" s="38"/>
    </row>
    <row r="37" spans="1:3" ht="23.25">
      <c r="A37" s="60" t="s">
        <v>238</v>
      </c>
      <c r="B37" s="244">
        <v>224500</v>
      </c>
      <c r="C37" s="38">
        <v>0</v>
      </c>
    </row>
    <row r="38" spans="1:3" ht="23.25">
      <c r="A38" s="7" t="s">
        <v>245</v>
      </c>
      <c r="B38" s="22">
        <v>62000</v>
      </c>
      <c r="C38" s="54"/>
    </row>
    <row r="39" spans="1:3" ht="23.25">
      <c r="A39" s="60" t="s">
        <v>238</v>
      </c>
      <c r="B39" s="22">
        <v>62000</v>
      </c>
      <c r="C39" s="54">
        <v>0</v>
      </c>
    </row>
    <row r="40" spans="1:3" ht="24" thickBot="1">
      <c r="A40" s="37" t="s">
        <v>79</v>
      </c>
      <c r="B40" s="59">
        <f>SUM(B22:B39)</f>
        <v>5339800</v>
      </c>
      <c r="C40" s="245">
        <f>SUM(C22:C39)</f>
        <v>2426000</v>
      </c>
    </row>
    <row r="41" ht="22.5" thickTop="1"/>
    <row r="42" spans="1:2" ht="26.25" customHeight="1">
      <c r="A42" s="264" t="s">
        <v>81</v>
      </c>
      <c r="B42" s="264"/>
    </row>
    <row r="43" spans="1:2" ht="26.25" customHeight="1">
      <c r="A43" s="264" t="s">
        <v>287</v>
      </c>
      <c r="B43" s="264"/>
    </row>
    <row r="44" spans="1:2" ht="26.25" customHeight="1">
      <c r="A44" s="264" t="s">
        <v>0</v>
      </c>
      <c r="B44" s="264"/>
    </row>
    <row r="45" spans="1:2" ht="23.25" customHeight="1">
      <c r="A45" s="44"/>
      <c r="B45" s="44"/>
    </row>
    <row r="46" spans="1:2" ht="23.25" customHeight="1">
      <c r="A46" s="7" t="s">
        <v>82</v>
      </c>
      <c r="B46" s="21">
        <v>7678.73</v>
      </c>
    </row>
    <row r="47" spans="1:2" ht="23.25" customHeight="1">
      <c r="A47" s="7" t="s">
        <v>84</v>
      </c>
      <c r="B47" s="21">
        <v>205596.25</v>
      </c>
    </row>
    <row r="48" spans="1:2" ht="23.25" customHeight="1">
      <c r="A48" s="7" t="s">
        <v>83</v>
      </c>
      <c r="B48" s="21">
        <v>12973.17</v>
      </c>
    </row>
    <row r="49" spans="1:2" ht="23.25" customHeight="1">
      <c r="A49" s="7" t="s">
        <v>269</v>
      </c>
      <c r="B49" s="21">
        <v>0</v>
      </c>
    </row>
    <row r="50" spans="1:2" ht="23.25" customHeight="1">
      <c r="A50" s="7" t="s">
        <v>103</v>
      </c>
      <c r="B50" s="21">
        <v>873.3</v>
      </c>
    </row>
    <row r="51" spans="1:2" ht="23.25" customHeight="1">
      <c r="A51" s="7" t="s">
        <v>247</v>
      </c>
      <c r="B51" s="21">
        <v>0</v>
      </c>
    </row>
    <row r="52" spans="1:2" ht="23.25" customHeight="1">
      <c r="A52" s="7" t="s">
        <v>270</v>
      </c>
      <c r="B52" s="21">
        <v>0</v>
      </c>
    </row>
    <row r="53" spans="1:2" ht="23.25" customHeight="1" thickBot="1">
      <c r="A53" s="7"/>
      <c r="B53" s="51">
        <f>SUM(B46:B52)</f>
        <v>227121.45</v>
      </c>
    </row>
    <row r="54" spans="1:2" ht="23.25" customHeight="1" thickTop="1">
      <c r="A54" s="7"/>
      <c r="B54" s="56"/>
    </row>
    <row r="55" spans="1:2" ht="25.5" customHeight="1">
      <c r="A55" s="264" t="s">
        <v>1</v>
      </c>
      <c r="B55" s="264"/>
    </row>
    <row r="56" spans="1:2" ht="25.5" customHeight="1">
      <c r="A56" s="264" t="s">
        <v>296</v>
      </c>
      <c r="B56" s="264"/>
    </row>
    <row r="57" spans="1:2" ht="25.5" customHeight="1">
      <c r="A57" s="264" t="s">
        <v>77</v>
      </c>
      <c r="B57" s="264"/>
    </row>
    <row r="58" spans="1:2" ht="23.25" customHeight="1">
      <c r="A58" s="7" t="s">
        <v>258</v>
      </c>
      <c r="B58" s="183">
        <v>3514.5</v>
      </c>
    </row>
    <row r="59" spans="1:2" ht="23.25" customHeight="1">
      <c r="A59" s="7" t="s">
        <v>289</v>
      </c>
      <c r="B59" s="183">
        <v>129.58</v>
      </c>
    </row>
    <row r="60" spans="1:2" ht="23.25" customHeight="1">
      <c r="A60" s="7" t="s">
        <v>201</v>
      </c>
      <c r="B60" s="38">
        <v>1230</v>
      </c>
    </row>
    <row r="61" spans="1:2" ht="23.25" customHeight="1">
      <c r="A61" s="7" t="s">
        <v>202</v>
      </c>
      <c r="B61" s="38">
        <v>2214</v>
      </c>
    </row>
    <row r="62" spans="1:2" ht="23.25" customHeight="1">
      <c r="A62" s="7" t="s">
        <v>203</v>
      </c>
      <c r="B62" s="38">
        <v>3980</v>
      </c>
    </row>
    <row r="63" spans="1:2" ht="23.25" customHeight="1">
      <c r="A63" s="7" t="s">
        <v>274</v>
      </c>
      <c r="B63" s="38">
        <v>60</v>
      </c>
    </row>
    <row r="64" spans="1:2" ht="23.25" customHeight="1">
      <c r="A64" s="7" t="s">
        <v>271</v>
      </c>
      <c r="B64" s="38">
        <v>3000</v>
      </c>
    </row>
    <row r="65" spans="1:2" ht="23.25" customHeight="1">
      <c r="A65" s="7" t="s">
        <v>290</v>
      </c>
      <c r="B65" s="38">
        <v>219553.99</v>
      </c>
    </row>
    <row r="66" spans="1:2" ht="23.25" customHeight="1">
      <c r="A66" s="7" t="s">
        <v>204</v>
      </c>
      <c r="B66" s="38">
        <v>86</v>
      </c>
    </row>
    <row r="67" spans="1:2" ht="23.25" customHeight="1">
      <c r="A67" s="7" t="s">
        <v>205</v>
      </c>
      <c r="B67" s="38">
        <v>1660</v>
      </c>
    </row>
    <row r="68" spans="1:2" ht="23.25" customHeight="1">
      <c r="A68" s="7" t="s">
        <v>291</v>
      </c>
      <c r="B68" s="38">
        <v>4401653.72</v>
      </c>
    </row>
    <row r="69" spans="1:2" ht="23.25" customHeight="1">
      <c r="A69" s="7" t="s">
        <v>277</v>
      </c>
      <c r="B69" s="38">
        <v>6937.86</v>
      </c>
    </row>
    <row r="70" spans="1:2" ht="23.25" customHeight="1">
      <c r="A70" s="7" t="s">
        <v>278</v>
      </c>
      <c r="B70" s="38">
        <v>33112</v>
      </c>
    </row>
    <row r="71" spans="1:2" ht="23.25" customHeight="1">
      <c r="A71" s="7" t="s">
        <v>292</v>
      </c>
      <c r="B71" s="38">
        <v>10854</v>
      </c>
    </row>
    <row r="72" spans="1:2" ht="23.25" customHeight="1">
      <c r="A72" s="7" t="s">
        <v>279</v>
      </c>
      <c r="B72" s="38">
        <v>514800</v>
      </c>
    </row>
    <row r="73" spans="1:2" ht="23.25" customHeight="1">
      <c r="A73" s="7" t="s">
        <v>280</v>
      </c>
      <c r="B73" s="38">
        <v>24430</v>
      </c>
    </row>
    <row r="74" spans="1:2" ht="23.25" customHeight="1">
      <c r="A74" s="7" t="s">
        <v>293</v>
      </c>
      <c r="B74" s="38">
        <v>454600</v>
      </c>
    </row>
    <row r="75" spans="1:2" ht="23.25" customHeight="1">
      <c r="A75" s="7" t="s">
        <v>294</v>
      </c>
      <c r="B75" s="38">
        <v>65590</v>
      </c>
    </row>
    <row r="76" spans="1:2" ht="23.25" customHeight="1">
      <c r="A76" s="7" t="s">
        <v>295</v>
      </c>
      <c r="B76" s="38">
        <v>178400</v>
      </c>
    </row>
    <row r="77" spans="1:2" ht="23.25" customHeight="1" thickBot="1">
      <c r="A77" s="7"/>
      <c r="B77" s="47">
        <f>SUM(B58:B76)</f>
        <v>5925805.65</v>
      </c>
    </row>
    <row r="78" spans="1:2" ht="23.25" customHeight="1" thickTop="1">
      <c r="A78" s="7"/>
      <c r="B78" s="50"/>
    </row>
    <row r="79" spans="1:2" ht="23.25" customHeight="1">
      <c r="A79" s="7"/>
      <c r="B79" s="50"/>
    </row>
    <row r="80" spans="1:2" ht="23.25" customHeight="1">
      <c r="A80" s="7"/>
      <c r="B80" s="50"/>
    </row>
    <row r="81" spans="1:2" ht="23.25" customHeight="1">
      <c r="A81" s="7"/>
      <c r="B81" s="50"/>
    </row>
    <row r="82" spans="1:2" ht="23.25">
      <c r="A82" s="7"/>
      <c r="B82" s="50"/>
    </row>
    <row r="83" spans="1:2" ht="23.25">
      <c r="A83" s="7"/>
      <c r="B83" s="50"/>
    </row>
    <row r="84" spans="1:2" ht="26.25">
      <c r="A84" s="264" t="s">
        <v>2</v>
      </c>
      <c r="B84" s="264"/>
    </row>
    <row r="85" spans="1:2" ht="26.25">
      <c r="A85" s="264" t="s">
        <v>287</v>
      </c>
      <c r="B85" s="264"/>
    </row>
    <row r="86" spans="1:2" ht="26.25">
      <c r="A86" s="264" t="s">
        <v>0</v>
      </c>
      <c r="B86" s="264"/>
    </row>
    <row r="87" spans="1:2" ht="18.75" customHeight="1">
      <c r="A87" s="44"/>
      <c r="B87" s="44"/>
    </row>
    <row r="88" spans="1:2" ht="23.25">
      <c r="A88" s="7" t="s">
        <v>87</v>
      </c>
      <c r="B88" s="260">
        <v>7678.73</v>
      </c>
    </row>
    <row r="89" spans="1:2" ht="23.25">
      <c r="A89" s="7" t="s">
        <v>259</v>
      </c>
      <c r="B89" s="260">
        <v>0</v>
      </c>
    </row>
    <row r="90" spans="1:2" ht="23.25">
      <c r="A90" s="7" t="s">
        <v>272</v>
      </c>
      <c r="B90" s="260">
        <v>873.3</v>
      </c>
    </row>
    <row r="91" spans="1:2" ht="23.25">
      <c r="A91" s="7" t="s">
        <v>260</v>
      </c>
      <c r="B91" s="260">
        <v>8.29</v>
      </c>
    </row>
    <row r="92" spans="1:2" ht="23.25">
      <c r="A92" s="7" t="s">
        <v>276</v>
      </c>
      <c r="B92" s="260">
        <v>545</v>
      </c>
    </row>
    <row r="93" spans="1:2" ht="24" thickBot="1">
      <c r="A93" s="37" t="s">
        <v>3</v>
      </c>
      <c r="B93" s="45">
        <f>SUM(B88:B92)</f>
        <v>9105.32</v>
      </c>
    </row>
    <row r="94" spans="1:2" ht="24" thickTop="1">
      <c r="A94" s="7"/>
      <c r="B94" s="21"/>
    </row>
    <row r="95" spans="1:2" ht="23.25">
      <c r="A95" s="7"/>
      <c r="B95" s="21"/>
    </row>
    <row r="96" spans="1:2" ht="26.25">
      <c r="A96" s="44"/>
      <c r="B96" s="55"/>
    </row>
    <row r="97" spans="1:2" ht="26.25">
      <c r="A97" s="44"/>
      <c r="B97" s="44"/>
    </row>
    <row r="98" spans="1:2" ht="26.25">
      <c r="A98" s="264" t="s">
        <v>219</v>
      </c>
      <c r="B98" s="264"/>
    </row>
    <row r="99" spans="1:2" ht="26.25">
      <c r="A99" s="264" t="s">
        <v>287</v>
      </c>
      <c r="B99" s="264"/>
    </row>
    <row r="100" spans="1:2" ht="26.25">
      <c r="A100" s="264" t="s">
        <v>0</v>
      </c>
      <c r="B100" s="264"/>
    </row>
    <row r="101" spans="1:2" ht="26.25">
      <c r="A101" s="44"/>
      <c r="B101" s="44"/>
    </row>
    <row r="102" spans="1:2" ht="23.25">
      <c r="A102" s="7" t="s">
        <v>87</v>
      </c>
      <c r="B102" s="205">
        <v>1261.07</v>
      </c>
    </row>
    <row r="103" spans="1:2" ht="23.25">
      <c r="A103" s="7" t="s">
        <v>299</v>
      </c>
      <c r="B103" s="205">
        <v>1350</v>
      </c>
    </row>
    <row r="104" spans="1:2" ht="23.25">
      <c r="A104" s="7" t="s">
        <v>248</v>
      </c>
      <c r="B104" s="205">
        <v>9844</v>
      </c>
    </row>
    <row r="105" spans="1:2" ht="23.25">
      <c r="A105" s="7" t="s">
        <v>220</v>
      </c>
      <c r="B105" s="21">
        <v>873.3</v>
      </c>
    </row>
    <row r="106" spans="1:2" ht="23.25">
      <c r="A106" s="7" t="s">
        <v>300</v>
      </c>
      <c r="B106" s="21">
        <v>7984.95</v>
      </c>
    </row>
    <row r="107" spans="1:2" ht="23.25">
      <c r="A107" s="7" t="s">
        <v>276</v>
      </c>
      <c r="B107" s="21">
        <v>545</v>
      </c>
    </row>
    <row r="108" spans="1:2" ht="24" thickBot="1">
      <c r="A108" s="37" t="s">
        <v>3</v>
      </c>
      <c r="B108" s="45">
        <f>SUM(B102:B107)</f>
        <v>21858.32</v>
      </c>
    </row>
    <row r="109" spans="1:2" ht="24" thickTop="1">
      <c r="A109" s="7"/>
      <c r="B109" s="21"/>
    </row>
    <row r="110" spans="1:2" ht="26.25">
      <c r="A110" s="264"/>
      <c r="B110" s="264"/>
    </row>
    <row r="111" spans="1:2" ht="26.25">
      <c r="A111" s="264"/>
      <c r="B111" s="264"/>
    </row>
    <row r="112" spans="1:2" ht="26.25">
      <c r="A112" s="264"/>
      <c r="B112" s="264"/>
    </row>
    <row r="113" spans="1:2" ht="18.75" customHeight="1">
      <c r="A113" s="44"/>
      <c r="B113" s="44"/>
    </row>
    <row r="114" spans="1:2" ht="23.25">
      <c r="A114" s="7"/>
      <c r="B114" s="21"/>
    </row>
    <row r="115" spans="1:2" ht="23.25">
      <c r="A115" s="21"/>
      <c r="B115" s="53"/>
    </row>
    <row r="116" spans="1:2" ht="23.25">
      <c r="A116" s="7"/>
      <c r="B116" s="21"/>
    </row>
    <row r="117" spans="1:2" ht="23.25">
      <c r="A117" s="7"/>
      <c r="B117" s="21"/>
    </row>
    <row r="118" spans="1:2" ht="23.25">
      <c r="A118" s="7"/>
      <c r="B118" s="21"/>
    </row>
    <row r="119" spans="1:2" ht="23.25">
      <c r="A119" s="7"/>
      <c r="B119" s="21"/>
    </row>
    <row r="120" spans="1:2" ht="23.25">
      <c r="A120" s="7"/>
      <c r="B120" s="21"/>
    </row>
    <row r="121" spans="1:2" ht="23.25">
      <c r="A121" s="7"/>
      <c r="B121" s="21"/>
    </row>
    <row r="122" spans="1:2" ht="23.25">
      <c r="A122" s="7"/>
      <c r="B122" s="21"/>
    </row>
    <row r="123" spans="1:2" ht="23.25">
      <c r="A123" s="7"/>
      <c r="B123" s="21"/>
    </row>
    <row r="124" spans="1:2" ht="23.25">
      <c r="A124" s="7"/>
      <c r="B124" s="21"/>
    </row>
  </sheetData>
  <sheetProtection/>
  <mergeCells count="21">
    <mergeCell ref="A2:B2"/>
    <mergeCell ref="A3:B3"/>
    <mergeCell ref="A4:B4"/>
    <mergeCell ref="A18:C18"/>
    <mergeCell ref="A19:C19"/>
    <mergeCell ref="A17:C17"/>
    <mergeCell ref="A43:B43"/>
    <mergeCell ref="A42:B42"/>
    <mergeCell ref="A44:B44"/>
    <mergeCell ref="A55:B55"/>
    <mergeCell ref="A86:B86"/>
    <mergeCell ref="A56:B56"/>
    <mergeCell ref="A57:B57"/>
    <mergeCell ref="A85:B85"/>
    <mergeCell ref="A84:B84"/>
    <mergeCell ref="A112:B112"/>
    <mergeCell ref="A111:B111"/>
    <mergeCell ref="A98:B98"/>
    <mergeCell ref="A99:B99"/>
    <mergeCell ref="A110:B110"/>
    <mergeCell ref="A100:B100"/>
  </mergeCells>
  <printOptions/>
  <pageMargins left="0.5511811023622047" right="0" top="0.5905511811023623" bottom="0" header="0.5118110236220472" footer="0.5118110236220472"/>
  <pageSetup horizontalDpi="300" verticalDpi="300" orientation="portrait" paperSize="9" scale="88" r:id="rId2"/>
  <rowBreaks count="1" manualBreakCount="1">
    <brk id="41" max="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8" sqref="A8"/>
    </sheetView>
  </sheetViews>
  <sheetFormatPr defaultColWidth="9.140625" defaultRowHeight="21.75"/>
  <cols>
    <col min="1" max="1" width="61.28125" style="0" customWidth="1"/>
    <col min="2" max="2" width="13.00390625" style="0" customWidth="1"/>
    <col min="3" max="3" width="15.421875" style="0" customWidth="1"/>
    <col min="4" max="4" width="16.57421875" style="0" customWidth="1"/>
    <col min="5" max="5" width="14.140625" style="0" customWidth="1"/>
  </cols>
  <sheetData>
    <row r="1" ht="23.25" customHeight="1">
      <c r="D1" s="174" t="s">
        <v>189</v>
      </c>
    </row>
    <row r="2" spans="1:4" ht="24.75" customHeight="1">
      <c r="A2" s="278" t="s">
        <v>116</v>
      </c>
      <c r="B2" s="278"/>
      <c r="C2" s="278"/>
      <c r="D2" s="278"/>
    </row>
    <row r="3" spans="1:4" ht="24.75" customHeight="1">
      <c r="A3" s="278" t="s">
        <v>188</v>
      </c>
      <c r="B3" s="278"/>
      <c r="C3" s="278"/>
      <c r="D3" s="278"/>
    </row>
    <row r="4" spans="1:4" ht="24.75" customHeight="1">
      <c r="A4" s="279" t="s">
        <v>287</v>
      </c>
      <c r="B4" s="279"/>
      <c r="C4" s="279"/>
      <c r="D4" s="279"/>
    </row>
    <row r="5" spans="1:5" ht="33" customHeight="1">
      <c r="A5" s="168" t="s">
        <v>5</v>
      </c>
      <c r="B5" s="168" t="s">
        <v>8</v>
      </c>
      <c r="C5" s="168" t="s">
        <v>117</v>
      </c>
      <c r="D5" s="169" t="s">
        <v>118</v>
      </c>
      <c r="E5" s="206"/>
    </row>
    <row r="6" spans="1:5" ht="22.5" customHeight="1">
      <c r="A6" s="74" t="s">
        <v>119</v>
      </c>
      <c r="B6" s="75"/>
      <c r="C6" s="76"/>
      <c r="D6" s="77"/>
      <c r="E6" s="206"/>
    </row>
    <row r="7" spans="1:5" ht="22.5" customHeight="1">
      <c r="A7" s="78" t="s">
        <v>120</v>
      </c>
      <c r="B7" s="79" t="s">
        <v>121</v>
      </c>
      <c r="C7" s="80"/>
      <c r="D7" s="81"/>
      <c r="E7" s="206"/>
    </row>
    <row r="8" spans="1:5" ht="24.75" customHeight="1">
      <c r="A8" s="82" t="s">
        <v>122</v>
      </c>
      <c r="B8" s="83" t="s">
        <v>123</v>
      </c>
      <c r="C8" s="84">
        <v>150000</v>
      </c>
      <c r="D8" s="86">
        <f>3900+77442.42+38235.25+3369+6136+33926.13+3514.5</f>
        <v>166523.3</v>
      </c>
      <c r="E8" s="206"/>
    </row>
    <row r="9" spans="1:5" ht="24.75" customHeight="1">
      <c r="A9" s="82" t="s">
        <v>124</v>
      </c>
      <c r="B9" s="83" t="s">
        <v>125</v>
      </c>
      <c r="C9" s="84">
        <v>10000</v>
      </c>
      <c r="D9" s="86">
        <f>13-11.4+109+3695.48+1763.62+860.15+412.85+129.58</f>
        <v>6972.28</v>
      </c>
      <c r="E9" s="206"/>
    </row>
    <row r="10" spans="1:5" ht="26.25" customHeight="1">
      <c r="A10" s="82" t="s">
        <v>126</v>
      </c>
      <c r="B10" s="83" t="s">
        <v>127</v>
      </c>
      <c r="C10" s="84">
        <v>13000</v>
      </c>
      <c r="D10" s="87">
        <f>1600+8952+408+749+1996</f>
        <v>13705</v>
      </c>
      <c r="E10" s="206"/>
    </row>
    <row r="11" spans="1:5" ht="24" thickBot="1">
      <c r="A11" s="82" t="s">
        <v>128</v>
      </c>
      <c r="B11" s="88" t="s">
        <v>129</v>
      </c>
      <c r="C11" s="89">
        <v>12000</v>
      </c>
      <c r="D11" s="90">
        <f>760+640+710+780+340+740+1300+1200+1400+1230</f>
        <v>9100</v>
      </c>
      <c r="E11" s="206"/>
    </row>
    <row r="12" spans="1:5" ht="24" customHeight="1" thickBot="1">
      <c r="A12" s="91" t="s">
        <v>49</v>
      </c>
      <c r="B12" s="92"/>
      <c r="C12" s="93">
        <f>C8+C9+C10+C11</f>
        <v>185000</v>
      </c>
      <c r="D12" s="93">
        <f>SUM(D8:D11)</f>
        <v>196300.58</v>
      </c>
      <c r="E12" s="206"/>
    </row>
    <row r="13" spans="1:5" ht="31.5" customHeight="1">
      <c r="A13" s="94" t="s">
        <v>130</v>
      </c>
      <c r="B13" s="95" t="s">
        <v>131</v>
      </c>
      <c r="C13" s="81"/>
      <c r="D13" s="96"/>
      <c r="E13" s="206"/>
    </row>
    <row r="14" spans="1:5" ht="24" customHeight="1">
      <c r="A14" s="97" t="s">
        <v>132</v>
      </c>
      <c r="B14" s="98" t="s">
        <v>133</v>
      </c>
      <c r="C14" s="87">
        <v>22000</v>
      </c>
      <c r="D14" s="87">
        <f>1368+1152+1278+1404+612+1332+2340+2160+2520+2214</f>
        <v>16380</v>
      </c>
      <c r="E14" s="206"/>
    </row>
    <row r="15" spans="1:5" ht="23.25">
      <c r="A15" s="97" t="s">
        <v>134</v>
      </c>
      <c r="B15" s="98" t="s">
        <v>135</v>
      </c>
      <c r="C15" s="87">
        <v>900</v>
      </c>
      <c r="D15" s="87">
        <f>165+186+80+95+114</f>
        <v>640</v>
      </c>
      <c r="E15" s="206"/>
    </row>
    <row r="16" spans="1:5" ht="24" customHeight="1">
      <c r="A16" s="97" t="s">
        <v>136</v>
      </c>
      <c r="B16" s="98" t="s">
        <v>137</v>
      </c>
      <c r="C16" s="85">
        <v>46000</v>
      </c>
      <c r="D16" s="87">
        <f>610+3920+550+7880+5100+1100+2340+3010+4740+3980</f>
        <v>33230</v>
      </c>
      <c r="E16" s="206"/>
    </row>
    <row r="17" spans="1:5" ht="23.25">
      <c r="A17" s="97" t="s">
        <v>138</v>
      </c>
      <c r="B17" s="98" t="s">
        <v>139</v>
      </c>
      <c r="C17" s="85">
        <v>1200</v>
      </c>
      <c r="D17" s="87">
        <f>60+80+20+40+100+40+60</f>
        <v>400</v>
      </c>
      <c r="E17" s="206"/>
    </row>
    <row r="18" spans="1:5" ht="24" customHeight="1">
      <c r="A18" s="97" t="s">
        <v>140</v>
      </c>
      <c r="B18" s="98"/>
      <c r="C18" s="85">
        <v>600</v>
      </c>
      <c r="D18" s="87">
        <f>120+50+50+50</f>
        <v>270</v>
      </c>
      <c r="E18" s="206"/>
    </row>
    <row r="19" spans="1:5" ht="23.25">
      <c r="A19" s="97" t="s">
        <v>141</v>
      </c>
      <c r="B19" s="98" t="s">
        <v>142</v>
      </c>
      <c r="C19" s="85">
        <v>5000</v>
      </c>
      <c r="D19" s="99">
        <f>10504+10835</f>
        <v>21339</v>
      </c>
      <c r="E19" s="206"/>
    </row>
    <row r="20" spans="1:5" ht="26.25" customHeight="1">
      <c r="A20" s="100" t="s">
        <v>143</v>
      </c>
      <c r="B20" s="83" t="s">
        <v>144</v>
      </c>
      <c r="C20" s="101">
        <v>2000</v>
      </c>
      <c r="D20" s="99">
        <f>500+200</f>
        <v>700</v>
      </c>
      <c r="E20" s="206"/>
    </row>
    <row r="21" spans="1:5" ht="24.75" customHeight="1">
      <c r="A21" s="102" t="s">
        <v>145</v>
      </c>
      <c r="B21" s="98" t="s">
        <v>146</v>
      </c>
      <c r="C21" s="85">
        <v>2000</v>
      </c>
      <c r="D21" s="99">
        <f>200+700+100</f>
        <v>1000</v>
      </c>
      <c r="E21" s="206"/>
    </row>
    <row r="22" spans="1:5" ht="24.75" customHeight="1">
      <c r="A22" s="102" t="s">
        <v>147</v>
      </c>
      <c r="B22" s="98"/>
      <c r="C22" s="85"/>
      <c r="D22" s="99"/>
      <c r="E22" s="206"/>
    </row>
    <row r="23" spans="1:5" ht="24.75" customHeight="1">
      <c r="A23" s="97" t="s">
        <v>148</v>
      </c>
      <c r="B23" s="98" t="s">
        <v>149</v>
      </c>
      <c r="C23" s="87">
        <v>0</v>
      </c>
      <c r="D23" s="99">
        <f>2000</f>
        <v>2000</v>
      </c>
      <c r="E23" s="206"/>
    </row>
    <row r="24" spans="1:5" ht="25.5" customHeight="1">
      <c r="A24" s="97" t="s">
        <v>150</v>
      </c>
      <c r="B24" s="83" t="s">
        <v>151</v>
      </c>
      <c r="C24" s="101">
        <v>500</v>
      </c>
      <c r="D24" s="99">
        <f>20+40</f>
        <v>60</v>
      </c>
      <c r="E24" s="206"/>
    </row>
    <row r="25" spans="1:5" ht="26.25" customHeight="1" thickBot="1">
      <c r="A25" s="103" t="s">
        <v>152</v>
      </c>
      <c r="B25" s="83" t="s">
        <v>153</v>
      </c>
      <c r="C25" s="101">
        <v>500</v>
      </c>
      <c r="D25" s="99">
        <v>0</v>
      </c>
      <c r="E25" s="206"/>
    </row>
    <row r="26" spans="1:5" ht="30" customHeight="1" thickBot="1">
      <c r="A26" s="104" t="s">
        <v>49</v>
      </c>
      <c r="B26" s="92"/>
      <c r="C26" s="93">
        <f>SUM(C14:C25)</f>
        <v>80700</v>
      </c>
      <c r="D26" s="105">
        <f>SUM(D14:D25)</f>
        <v>76019</v>
      </c>
      <c r="E26" s="206"/>
    </row>
    <row r="27" spans="1:5" ht="27" customHeight="1">
      <c r="A27" s="78" t="s">
        <v>154</v>
      </c>
      <c r="B27" s="106" t="s">
        <v>155</v>
      </c>
      <c r="C27" s="76"/>
      <c r="D27" s="77"/>
      <c r="E27" s="206"/>
    </row>
    <row r="28" spans="1:5" ht="24.75" customHeight="1">
      <c r="A28" s="82" t="s">
        <v>156</v>
      </c>
      <c r="B28" s="83" t="s">
        <v>157</v>
      </c>
      <c r="C28" s="84">
        <v>500000</v>
      </c>
      <c r="D28" s="99">
        <f>64372.58+30637.92+219553.99</f>
        <v>314564.49</v>
      </c>
      <c r="E28" s="206"/>
    </row>
    <row r="29" spans="1:5" ht="24.75" customHeight="1">
      <c r="A29" s="82" t="s">
        <v>158</v>
      </c>
      <c r="B29" s="88" t="s">
        <v>157</v>
      </c>
      <c r="C29" s="89">
        <v>7000</v>
      </c>
      <c r="D29" s="107">
        <f>15022.82</f>
        <v>15022.82</v>
      </c>
      <c r="E29" s="206"/>
    </row>
    <row r="30" spans="1:5" ht="26.25" customHeight="1" thickBot="1">
      <c r="A30" s="82" t="s">
        <v>249</v>
      </c>
      <c r="B30" s="88" t="s">
        <v>157</v>
      </c>
      <c r="C30" s="87">
        <v>0</v>
      </c>
      <c r="D30" s="107">
        <f>6000+3000+3000+3000+6000+3000+3000+3000</f>
        <v>30000</v>
      </c>
      <c r="E30" s="206"/>
    </row>
    <row r="31" spans="1:5" ht="26.25" customHeight="1" thickBot="1">
      <c r="A31" s="108" t="s">
        <v>49</v>
      </c>
      <c r="B31" s="109"/>
      <c r="C31" s="110">
        <f>SUM(C28:C30)</f>
        <v>507000</v>
      </c>
      <c r="D31" s="111">
        <f>SUM(D28:D30)</f>
        <v>359587.31</v>
      </c>
      <c r="E31" s="206"/>
    </row>
    <row r="32" spans="1:5" ht="26.25" customHeight="1">
      <c r="A32" s="112" t="s">
        <v>159</v>
      </c>
      <c r="B32" s="113" t="s">
        <v>160</v>
      </c>
      <c r="C32" s="114"/>
      <c r="D32" s="115"/>
      <c r="E32" s="206"/>
    </row>
    <row r="33" spans="1:5" ht="23.25">
      <c r="A33" s="116" t="s">
        <v>161</v>
      </c>
      <c r="B33" s="117" t="s">
        <v>162</v>
      </c>
      <c r="C33" s="118">
        <v>10000</v>
      </c>
      <c r="D33" s="99">
        <f>3000+1000+15500</f>
        <v>19500</v>
      </c>
      <c r="E33" s="206"/>
    </row>
    <row r="34" spans="1:5" ht="23.25">
      <c r="A34" s="97" t="s">
        <v>163</v>
      </c>
      <c r="B34" s="119" t="s">
        <v>164</v>
      </c>
      <c r="C34" s="85">
        <v>1000</v>
      </c>
      <c r="D34" s="120">
        <f>84+64+34+34+18+42+92+112+114+86</f>
        <v>680</v>
      </c>
      <c r="E34" s="206"/>
    </row>
    <row r="35" spans="1:5" ht="24" thickBot="1">
      <c r="A35" s="97" t="s">
        <v>165</v>
      </c>
      <c r="B35" s="121" t="s">
        <v>166</v>
      </c>
      <c r="C35" s="122">
        <v>30000</v>
      </c>
      <c r="D35" s="123">
        <f>1980+1410+2130+2360+2200+2400+1170+1530+1200+1660</f>
        <v>18040</v>
      </c>
      <c r="E35" s="206"/>
    </row>
    <row r="36" spans="1:5" ht="23.25" customHeight="1" thickBot="1">
      <c r="A36" s="91" t="s">
        <v>49</v>
      </c>
      <c r="B36" s="124"/>
      <c r="C36" s="125">
        <f>SUM(C33:C35)</f>
        <v>41000</v>
      </c>
      <c r="D36" s="126">
        <f>SUM(D33:D35)</f>
        <v>38220</v>
      </c>
      <c r="E36" s="206"/>
    </row>
    <row r="37" spans="1:5" ht="23.25">
      <c r="A37" s="127" t="s">
        <v>167</v>
      </c>
      <c r="B37" s="128"/>
      <c r="C37" s="81"/>
      <c r="D37" s="96"/>
      <c r="E37" s="206"/>
    </row>
    <row r="38" spans="1:5" ht="23.25">
      <c r="A38" s="94" t="s">
        <v>168</v>
      </c>
      <c r="B38" s="128">
        <v>420000</v>
      </c>
      <c r="C38" s="81"/>
      <c r="D38" s="129"/>
      <c r="E38" s="206"/>
    </row>
    <row r="39" spans="1:5" ht="21.75" customHeight="1">
      <c r="A39" s="97" t="s">
        <v>169</v>
      </c>
      <c r="B39" s="130">
        <v>421002</v>
      </c>
      <c r="C39" s="85">
        <v>15000000</v>
      </c>
      <c r="D39" s="131">
        <f>2099047.67+54018.78+1059269.71+1005466.9+2053919.41+4401653.72</f>
        <v>10673376.19</v>
      </c>
      <c r="E39" s="206"/>
    </row>
    <row r="40" spans="1:5" ht="21.75" customHeight="1">
      <c r="A40" s="97" t="s">
        <v>170</v>
      </c>
      <c r="B40" s="130">
        <v>421003</v>
      </c>
      <c r="C40" s="85">
        <v>500000</v>
      </c>
      <c r="D40" s="131">
        <f>64148.21+60141.91+133536.72+59069.34+63535.97</f>
        <v>380432.15</v>
      </c>
      <c r="E40" s="206"/>
    </row>
    <row r="41" spans="1:5" ht="21.75" customHeight="1">
      <c r="A41" s="97" t="s">
        <v>171</v>
      </c>
      <c r="B41" s="130">
        <v>421005</v>
      </c>
      <c r="C41" s="85">
        <v>20000</v>
      </c>
      <c r="D41" s="131">
        <f>7844.2+8899.2+7545.78+8139.06</f>
        <v>32428.24</v>
      </c>
      <c r="E41" s="206"/>
    </row>
    <row r="42" spans="1:5" ht="21.75" customHeight="1">
      <c r="A42" s="97" t="s">
        <v>172</v>
      </c>
      <c r="B42" s="130">
        <v>421006</v>
      </c>
      <c r="C42" s="85">
        <v>300000</v>
      </c>
      <c r="D42" s="131">
        <f>54007.46+53377.52+37983.58+65196.17+75477.36+22046.26</f>
        <v>308088.35</v>
      </c>
      <c r="E42" s="206"/>
    </row>
    <row r="43" spans="1:5" ht="21.75" customHeight="1">
      <c r="A43" s="132" t="s">
        <v>173</v>
      </c>
      <c r="B43" s="130">
        <v>421007</v>
      </c>
      <c r="C43" s="85">
        <v>400000</v>
      </c>
      <c r="D43" s="131">
        <f>81547.49+73698.65+271.6+49295.06+109773.79+126808.29+59449.52</f>
        <v>500844.4</v>
      </c>
      <c r="E43" s="206"/>
    </row>
    <row r="44" spans="1:5" ht="21.75" customHeight="1">
      <c r="A44" s="116" t="s">
        <v>174</v>
      </c>
      <c r="B44" s="130">
        <v>421012</v>
      </c>
      <c r="C44" s="85">
        <v>20000</v>
      </c>
      <c r="D44" s="133">
        <f>17025.17+6199.16+4360.93+6937.86</f>
        <v>34523.119999999995</v>
      </c>
      <c r="E44" s="206"/>
    </row>
    <row r="45" spans="1:5" ht="21.75" customHeight="1">
      <c r="A45" s="97" t="s">
        <v>175</v>
      </c>
      <c r="B45" s="130">
        <v>421013</v>
      </c>
      <c r="C45" s="85">
        <v>30000</v>
      </c>
      <c r="D45" s="131">
        <f>6189.78+5270.48</f>
        <v>11460.259999999998</v>
      </c>
      <c r="E45" s="206"/>
    </row>
    <row r="46" spans="1:5" ht="21.75" customHeight="1" thickBot="1">
      <c r="A46" s="102" t="s">
        <v>176</v>
      </c>
      <c r="B46" s="134">
        <v>421015</v>
      </c>
      <c r="C46" s="135">
        <v>400000</v>
      </c>
      <c r="D46" s="131">
        <f>76182+25944+10092+12260+78255+30821+33112</f>
        <v>266666</v>
      </c>
      <c r="E46" s="206"/>
    </row>
    <row r="47" spans="1:5" ht="24" thickBot="1">
      <c r="A47" s="91" t="s">
        <v>49</v>
      </c>
      <c r="B47" s="136"/>
      <c r="C47" s="137">
        <f>SUM(C39:C46)</f>
        <v>16670000</v>
      </c>
      <c r="D47" s="111">
        <f>SUM(D39:D46)</f>
        <v>12207818.709999999</v>
      </c>
      <c r="E47" s="206"/>
    </row>
    <row r="48" spans="1:5" ht="23.25">
      <c r="A48" s="138" t="s">
        <v>167</v>
      </c>
      <c r="B48" s="139"/>
      <c r="C48" s="140"/>
      <c r="D48" s="141"/>
      <c r="E48" s="206"/>
    </row>
    <row r="49" spans="1:5" ht="23.25">
      <c r="A49" s="142" t="s">
        <v>177</v>
      </c>
      <c r="B49" s="143">
        <v>430000</v>
      </c>
      <c r="C49" s="144"/>
      <c r="D49" s="145"/>
      <c r="E49" s="206"/>
    </row>
    <row r="50" spans="1:5" ht="24" thickBot="1">
      <c r="A50" s="146" t="s">
        <v>178</v>
      </c>
      <c r="B50" s="147">
        <v>431002</v>
      </c>
      <c r="C50" s="148">
        <v>10000000</v>
      </c>
      <c r="D50" s="131">
        <f>1339952+4410783+26250+2468506+10854</f>
        <v>8256345</v>
      </c>
      <c r="E50" s="206"/>
    </row>
    <row r="51" spans="1:5" ht="24" thickBot="1">
      <c r="A51" s="104" t="s">
        <v>49</v>
      </c>
      <c r="B51" s="149"/>
      <c r="C51" s="110">
        <f>SUM(C50)</f>
        <v>10000000</v>
      </c>
      <c r="D51" s="111">
        <f>SUM(D50)</f>
        <v>8256345</v>
      </c>
      <c r="E51" s="206"/>
    </row>
    <row r="52" spans="1:5" ht="23.25">
      <c r="A52" s="150" t="s">
        <v>179</v>
      </c>
      <c r="B52" s="151"/>
      <c r="C52" s="152"/>
      <c r="D52" s="153"/>
      <c r="E52" s="206"/>
    </row>
    <row r="53" spans="1:5" ht="23.25">
      <c r="A53" s="154" t="s">
        <v>180</v>
      </c>
      <c r="B53" s="143">
        <v>440000</v>
      </c>
      <c r="C53" s="148"/>
      <c r="D53" s="155"/>
      <c r="E53" s="206"/>
    </row>
    <row r="54" spans="1:5" ht="22.5" customHeight="1">
      <c r="A54" s="156" t="s">
        <v>181</v>
      </c>
      <c r="B54" s="157"/>
      <c r="C54" s="145"/>
      <c r="D54" s="131">
        <f>523500+174500+174500+349000+174500+165800+514800</f>
        <v>2076600</v>
      </c>
      <c r="E54" s="206"/>
    </row>
    <row r="55" spans="1:5" ht="22.5" customHeight="1">
      <c r="A55" s="158" t="s">
        <v>182</v>
      </c>
      <c r="B55" s="157"/>
      <c r="C55" s="145"/>
      <c r="D55" s="131">
        <f>102000+115600+108800+54400+108800</f>
        <v>489600</v>
      </c>
      <c r="E55" s="206"/>
    </row>
    <row r="56" spans="1:5" ht="22.5" customHeight="1">
      <c r="A56" s="158" t="s">
        <v>183</v>
      </c>
      <c r="B56" s="159"/>
      <c r="C56" s="171"/>
      <c r="D56" s="131">
        <f>67410+67410+65590</f>
        <v>200410</v>
      </c>
      <c r="E56" s="206"/>
    </row>
    <row r="57" spans="1:5" ht="22.5" customHeight="1">
      <c r="A57" s="158" t="s">
        <v>263</v>
      </c>
      <c r="B57" s="159"/>
      <c r="C57" s="171"/>
      <c r="D57" s="131">
        <f>182400+182400+178400</f>
        <v>543200</v>
      </c>
      <c r="E57" s="206"/>
    </row>
    <row r="58" spans="1:5" ht="22.5" customHeight="1">
      <c r="A58" s="158" t="s">
        <v>267</v>
      </c>
      <c r="B58" s="159"/>
      <c r="C58" s="171"/>
      <c r="D58" s="131">
        <v>35000</v>
      </c>
      <c r="E58" s="206"/>
    </row>
    <row r="59" spans="1:5" ht="22.5" customHeight="1" thickBot="1">
      <c r="A59" s="158" t="s">
        <v>281</v>
      </c>
      <c r="B59" s="159"/>
      <c r="C59" s="171"/>
      <c r="D59" s="131">
        <v>25000</v>
      </c>
      <c r="E59" s="206"/>
    </row>
    <row r="60" spans="1:5" ht="21.75" customHeight="1" thickBot="1">
      <c r="A60" s="160" t="s">
        <v>49</v>
      </c>
      <c r="B60" s="149"/>
      <c r="C60" s="137"/>
      <c r="D60" s="126">
        <f>SUM(D54:D59)</f>
        <v>3369810</v>
      </c>
      <c r="E60" s="206"/>
    </row>
    <row r="61" spans="1:5" ht="22.5" customHeight="1">
      <c r="A61" s="161" t="s">
        <v>184</v>
      </c>
      <c r="B61" s="151"/>
      <c r="C61" s="172"/>
      <c r="D61" s="170"/>
      <c r="E61" s="206"/>
    </row>
    <row r="62" spans="1:5" ht="22.5" customHeight="1">
      <c r="A62" s="162" t="s">
        <v>185</v>
      </c>
      <c r="B62" s="81"/>
      <c r="C62" s="173"/>
      <c r="D62" s="131">
        <f>85565+127800+110040</f>
        <v>323405</v>
      </c>
      <c r="E62" s="206"/>
    </row>
    <row r="63" spans="1:5" ht="22.5" customHeight="1">
      <c r="A63" s="162" t="s">
        <v>186</v>
      </c>
      <c r="B63" s="159"/>
      <c r="C63" s="263"/>
      <c r="D63" s="131">
        <f>227665+114675+22890+227665+10000+24430</f>
        <v>627325</v>
      </c>
      <c r="E63" s="206"/>
    </row>
    <row r="64" spans="1:5" ht="22.5" customHeight="1" thickBot="1">
      <c r="A64" s="162" t="s">
        <v>298</v>
      </c>
      <c r="B64" s="159"/>
      <c r="C64" s="262"/>
      <c r="D64" s="131">
        <v>454600</v>
      </c>
      <c r="E64" s="206"/>
    </row>
    <row r="65" spans="1:5" ht="21.75" customHeight="1" thickBot="1">
      <c r="A65" s="163" t="s">
        <v>49</v>
      </c>
      <c r="B65" s="149"/>
      <c r="C65" s="110"/>
      <c r="D65" s="111">
        <f>SUM(D62:D64)</f>
        <v>1405330</v>
      </c>
      <c r="E65" s="206"/>
    </row>
    <row r="66" spans="1:5" ht="21.75" customHeight="1" thickBot="1">
      <c r="A66" s="164" t="s">
        <v>187</v>
      </c>
      <c r="B66" s="165"/>
      <c r="C66" s="166">
        <f>C12+C26+C31+C36+C47+C51+C60+C65</f>
        <v>27483700</v>
      </c>
      <c r="D66" s="167">
        <f>D12+D26+D31+D36+D47+D51+D60+D65</f>
        <v>25909430.6</v>
      </c>
      <c r="E66" s="206"/>
    </row>
    <row r="67" ht="21.75">
      <c r="E67" s="206"/>
    </row>
    <row r="68" ht="21.75">
      <c r="E68" s="206"/>
    </row>
  </sheetData>
  <sheetProtection/>
  <mergeCells count="3">
    <mergeCell ref="A2:D2"/>
    <mergeCell ref="A3:D3"/>
    <mergeCell ref="A4:D4"/>
  </mergeCells>
  <printOptions/>
  <pageMargins left="0.31496062992125984" right="0.11811023622047245" top="0" bottom="0.35433070866141736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I7" sqref="I7"/>
    </sheetView>
  </sheetViews>
  <sheetFormatPr defaultColWidth="9.140625" defaultRowHeight="21.75"/>
  <cols>
    <col min="1" max="1" width="9.140625" style="0" customWidth="1"/>
    <col min="2" max="2" width="29.8515625" style="0" customWidth="1"/>
    <col min="3" max="3" width="22.00390625" style="0" customWidth="1"/>
    <col min="4" max="4" width="21.7109375" style="0" customWidth="1"/>
  </cols>
  <sheetData>
    <row r="1" spans="1:10" ht="29.25">
      <c r="A1" s="280" t="s">
        <v>116</v>
      </c>
      <c r="B1" s="280"/>
      <c r="C1" s="280"/>
      <c r="D1" s="280"/>
      <c r="E1" s="280"/>
      <c r="F1" s="182"/>
      <c r="G1" s="178"/>
      <c r="H1" s="178"/>
      <c r="I1" s="178"/>
      <c r="J1" s="178"/>
    </row>
    <row r="2" spans="1:10" ht="29.25">
      <c r="A2" s="280" t="s">
        <v>206</v>
      </c>
      <c r="B2" s="280"/>
      <c r="C2" s="280"/>
      <c r="D2" s="280"/>
      <c r="E2" s="280"/>
      <c r="F2" s="182"/>
      <c r="G2" s="178"/>
      <c r="H2" s="178"/>
      <c r="I2" s="178"/>
      <c r="J2" s="178"/>
    </row>
    <row r="3" spans="1:10" ht="29.25">
      <c r="A3" s="280" t="s">
        <v>296</v>
      </c>
      <c r="B3" s="280"/>
      <c r="C3" s="280"/>
      <c r="D3" s="280"/>
      <c r="E3" s="280"/>
      <c r="F3" s="182"/>
      <c r="G3" s="178"/>
      <c r="H3" s="178"/>
      <c r="I3" s="178"/>
      <c r="J3" s="178"/>
    </row>
    <row r="4" spans="1:10" ht="24">
      <c r="A4" s="178"/>
      <c r="B4" s="178"/>
      <c r="C4" s="178"/>
      <c r="D4" s="178"/>
      <c r="E4" s="178"/>
      <c r="F4" s="178"/>
      <c r="G4" s="178"/>
      <c r="H4" s="178"/>
      <c r="I4" s="178"/>
      <c r="J4" s="178"/>
    </row>
    <row r="5" spans="1:10" ht="24">
      <c r="A5" s="60" t="s">
        <v>207</v>
      </c>
      <c r="B5" s="178"/>
      <c r="C5" s="174" t="s">
        <v>15</v>
      </c>
      <c r="D5" s="60" t="s">
        <v>213</v>
      </c>
      <c r="E5" s="46"/>
      <c r="F5" s="178"/>
      <c r="G5" s="178"/>
      <c r="H5" s="178"/>
      <c r="I5" s="178"/>
      <c r="J5" s="178"/>
    </row>
    <row r="6" spans="1:10" ht="24">
      <c r="A6" s="178"/>
      <c r="B6" s="46" t="s">
        <v>208</v>
      </c>
      <c r="C6" s="183">
        <v>5925805.65</v>
      </c>
      <c r="D6" s="180">
        <f>4967+4597619.18+728874+4735073.6+2065195.93+4449489.45+18034.15+3054008.19+672001.69+5925805.65</f>
        <v>26251068.840000004</v>
      </c>
      <c r="E6" s="46"/>
      <c r="F6" s="178"/>
      <c r="G6" s="178"/>
      <c r="H6" s="178"/>
      <c r="I6" s="178"/>
      <c r="J6" s="178"/>
    </row>
    <row r="7" spans="1:10" ht="24">
      <c r="A7" s="178"/>
      <c r="B7" s="46" t="s">
        <v>209</v>
      </c>
      <c r="C7" s="183">
        <v>9105.32</v>
      </c>
      <c r="D7" s="180">
        <f>18063.8+12906.18+4841.8+12801.54+121158.12+13139.87+53086.8+30660.32+23009.37+9105.32</f>
        <v>298773.12</v>
      </c>
      <c r="E7" s="46"/>
      <c r="F7" s="178"/>
      <c r="G7" s="178"/>
      <c r="H7" s="178"/>
      <c r="I7" s="178"/>
      <c r="J7" s="178"/>
    </row>
    <row r="8" spans="1:10" ht="24">
      <c r="A8" s="178"/>
      <c r="B8" s="46" t="s">
        <v>215</v>
      </c>
      <c r="C8" s="183">
        <v>28.03</v>
      </c>
      <c r="D8" s="180">
        <f>11.4+527.26+536.38+35.91+242.64+28.03</f>
        <v>1381.6200000000001</v>
      </c>
      <c r="E8" s="46"/>
      <c r="F8" s="178"/>
      <c r="G8" s="178"/>
      <c r="H8" s="178"/>
      <c r="I8" s="178"/>
      <c r="J8" s="178"/>
    </row>
    <row r="9" spans="1:10" ht="29.25" customHeight="1" thickBot="1">
      <c r="A9" s="178"/>
      <c r="B9" s="60" t="s">
        <v>49</v>
      </c>
      <c r="C9" s="184">
        <f>SUM(C6:C8)</f>
        <v>5934939.000000001</v>
      </c>
      <c r="D9" s="181">
        <f>SUM(D6:D8)</f>
        <v>26551223.580000006</v>
      </c>
      <c r="E9" s="37"/>
      <c r="F9" s="179"/>
      <c r="G9" s="179"/>
      <c r="H9" s="179"/>
      <c r="I9" s="179"/>
      <c r="J9" s="178"/>
    </row>
    <row r="10" spans="1:10" ht="24.75" thickTop="1">
      <c r="A10" s="60" t="s">
        <v>33</v>
      </c>
      <c r="B10" s="178"/>
      <c r="C10" s="46"/>
      <c r="D10" s="46"/>
      <c r="E10" s="46"/>
      <c r="F10" s="178"/>
      <c r="G10" s="178"/>
      <c r="H10" s="178"/>
      <c r="I10" s="178"/>
      <c r="J10" s="178"/>
    </row>
    <row r="11" spans="1:10" ht="24">
      <c r="A11" s="178"/>
      <c r="B11" s="46" t="s">
        <v>210</v>
      </c>
      <c r="C11" s="180">
        <v>2496034.09</v>
      </c>
      <c r="D11" s="180">
        <f>1208098.76+2021093.57+2567529.05+1485099.4+1888181.89+1474301.77+1801114.44+2092715.09+1433396.76+2496034.09</f>
        <v>18467564.82</v>
      </c>
      <c r="E11" s="46"/>
      <c r="F11" s="178"/>
      <c r="G11" s="178"/>
      <c r="H11" s="178"/>
      <c r="I11" s="178"/>
      <c r="J11" s="178"/>
    </row>
    <row r="12" spans="1:10" ht="24">
      <c r="A12" s="178"/>
      <c r="B12" s="46" t="s">
        <v>211</v>
      </c>
      <c r="C12" s="180">
        <v>13873.37</v>
      </c>
      <c r="D12" s="180">
        <f>14942.42+13763.8+18107+23750.67+124051.62+25645.22+11749.06+32157.64+22766.83+13873.37</f>
        <v>300807.63</v>
      </c>
      <c r="E12" s="46"/>
      <c r="F12" s="178"/>
      <c r="G12" s="178"/>
      <c r="H12" s="178"/>
      <c r="I12" s="178"/>
      <c r="J12" s="178"/>
    </row>
    <row r="13" spans="1:10" ht="24">
      <c r="A13" s="178"/>
      <c r="B13" s="46" t="s">
        <v>212</v>
      </c>
      <c r="C13" s="180">
        <v>758720.5</v>
      </c>
      <c r="D13" s="180">
        <f>281134+107659+662718+303498+1442398+305443+306043+305470.5+305470.5+758720.5</f>
        <v>4778554.5</v>
      </c>
      <c r="E13" s="46"/>
      <c r="F13" s="178"/>
      <c r="G13" s="178"/>
      <c r="H13" s="178"/>
      <c r="I13" s="178"/>
      <c r="J13" s="178"/>
    </row>
    <row r="14" spans="1:10" ht="33" customHeight="1" thickBot="1">
      <c r="A14" s="178"/>
      <c r="B14" s="60" t="s">
        <v>49</v>
      </c>
      <c r="C14" s="59">
        <f>SUM(C11:C13)</f>
        <v>3268627.96</v>
      </c>
      <c r="D14" s="181">
        <f>SUM(D11:D13)</f>
        <v>23546926.95</v>
      </c>
      <c r="E14" s="37"/>
      <c r="F14" s="179"/>
      <c r="G14" s="179"/>
      <c r="H14" s="179"/>
      <c r="I14" s="179"/>
      <c r="J14" s="178"/>
    </row>
    <row r="15" spans="1:10" ht="19.5" customHeight="1" thickTop="1">
      <c r="A15" s="178"/>
      <c r="B15" s="60"/>
      <c r="C15" s="185"/>
      <c r="D15" s="186"/>
      <c r="E15" s="37"/>
      <c r="F15" s="179"/>
      <c r="G15" s="179"/>
      <c r="H15" s="179"/>
      <c r="I15" s="179"/>
      <c r="J15" s="178"/>
    </row>
    <row r="16" spans="1:10" ht="31.5" customHeight="1" thickBot="1">
      <c r="A16" s="46"/>
      <c r="B16" s="37" t="s">
        <v>214</v>
      </c>
      <c r="C16" s="247">
        <v>2666311.04</v>
      </c>
      <c r="D16" s="247">
        <v>3004296.63</v>
      </c>
      <c r="E16" s="37"/>
      <c r="F16" s="179"/>
      <c r="G16" s="179"/>
      <c r="H16" s="179"/>
      <c r="I16" s="179"/>
      <c r="J16" s="178"/>
    </row>
    <row r="17" spans="1:10" ht="24.75" thickTop="1">
      <c r="A17" s="178"/>
      <c r="B17" s="178"/>
      <c r="C17" s="46"/>
      <c r="D17" s="46"/>
      <c r="E17" s="46"/>
      <c r="F17" s="178"/>
      <c r="G17" s="178"/>
      <c r="H17" s="178"/>
      <c r="I17" s="178"/>
      <c r="J17" s="178"/>
    </row>
    <row r="18" spans="1:10" ht="24">
      <c r="A18" s="178"/>
      <c r="B18" s="178"/>
      <c r="C18" s="46"/>
      <c r="D18" s="46"/>
      <c r="E18" s="46"/>
      <c r="F18" s="178"/>
      <c r="G18" s="178"/>
      <c r="H18" s="178"/>
      <c r="I18" s="178"/>
      <c r="J18" s="178"/>
    </row>
    <row r="19" spans="1:10" ht="24">
      <c r="A19" s="178"/>
      <c r="B19" s="178"/>
      <c r="C19" s="46"/>
      <c r="D19" s="46"/>
      <c r="E19" s="46"/>
      <c r="F19" s="178"/>
      <c r="G19" s="178"/>
      <c r="H19" s="178"/>
      <c r="I19" s="178"/>
      <c r="J19" s="178"/>
    </row>
    <row r="20" spans="1:10" ht="24">
      <c r="A20" s="178"/>
      <c r="B20" s="178"/>
      <c r="C20" s="46"/>
      <c r="D20" s="46"/>
      <c r="E20" s="46"/>
      <c r="F20" s="178"/>
      <c r="G20" s="178"/>
      <c r="H20" s="178"/>
      <c r="I20" s="178"/>
      <c r="J20" s="178"/>
    </row>
    <row r="21" spans="1:10" ht="24">
      <c r="A21" s="178"/>
      <c r="B21" s="178"/>
      <c r="C21" s="46"/>
      <c r="D21" s="46"/>
      <c r="E21" s="46"/>
      <c r="F21" s="178"/>
      <c r="G21" s="178"/>
      <c r="H21" s="178"/>
      <c r="I21" s="178"/>
      <c r="J21" s="178"/>
    </row>
    <row r="22" spans="1:10" ht="24">
      <c r="A22" s="178"/>
      <c r="B22" s="178"/>
      <c r="C22" s="46"/>
      <c r="D22" s="46"/>
      <c r="E22" s="46"/>
      <c r="F22" s="178"/>
      <c r="G22" s="178"/>
      <c r="H22" s="178"/>
      <c r="I22" s="178"/>
      <c r="J22" s="178"/>
    </row>
    <row r="23" spans="1:10" ht="24">
      <c r="A23" s="178"/>
      <c r="B23" s="178"/>
      <c r="C23" s="46"/>
      <c r="D23" s="46"/>
      <c r="E23" s="46"/>
      <c r="F23" s="178"/>
      <c r="G23" s="178"/>
      <c r="H23" s="178"/>
      <c r="I23" s="178"/>
      <c r="J23" s="178"/>
    </row>
    <row r="24" spans="1:10" ht="24">
      <c r="A24" s="178"/>
      <c r="B24" s="178"/>
      <c r="C24" s="46"/>
      <c r="D24" s="46"/>
      <c r="E24" s="46"/>
      <c r="F24" s="178"/>
      <c r="G24" s="178"/>
      <c r="H24" s="178"/>
      <c r="I24" s="178"/>
      <c r="J24" s="178"/>
    </row>
    <row r="25" spans="1:10" ht="24">
      <c r="A25" s="178"/>
      <c r="B25" s="178"/>
      <c r="C25" s="46"/>
      <c r="D25" s="46"/>
      <c r="E25" s="46"/>
      <c r="F25" s="178"/>
      <c r="G25" s="178"/>
      <c r="H25" s="178"/>
      <c r="I25" s="178"/>
      <c r="J25" s="178"/>
    </row>
    <row r="26" spans="1:10" ht="24">
      <c r="A26" s="178"/>
      <c r="B26" s="178"/>
      <c r="C26" s="46"/>
      <c r="D26" s="46"/>
      <c r="E26" s="46"/>
      <c r="F26" s="178"/>
      <c r="G26" s="178"/>
      <c r="H26" s="178"/>
      <c r="I26" s="178"/>
      <c r="J26" s="178"/>
    </row>
    <row r="27" spans="1:10" ht="24">
      <c r="A27" s="178"/>
      <c r="B27" s="178"/>
      <c r="C27" s="46"/>
      <c r="D27" s="46"/>
      <c r="E27" s="46"/>
      <c r="F27" s="178"/>
      <c r="G27" s="178"/>
      <c r="H27" s="178"/>
      <c r="I27" s="178"/>
      <c r="J27" s="178"/>
    </row>
    <row r="28" spans="1:10" ht="24">
      <c r="A28" s="178"/>
      <c r="B28" s="178"/>
      <c r="C28" s="46"/>
      <c r="D28" s="46"/>
      <c r="E28" s="46"/>
      <c r="F28" s="178"/>
      <c r="G28" s="178"/>
      <c r="H28" s="178"/>
      <c r="I28" s="178"/>
      <c r="J28" s="178"/>
    </row>
    <row r="29" spans="1:10" ht="24">
      <c r="A29" s="178"/>
      <c r="B29" s="178"/>
      <c r="C29" s="46"/>
      <c r="D29" s="46"/>
      <c r="E29" s="46"/>
      <c r="F29" s="178"/>
      <c r="G29" s="178"/>
      <c r="H29" s="178"/>
      <c r="I29" s="178"/>
      <c r="J29" s="178"/>
    </row>
    <row r="30" spans="1:10" ht="24">
      <c r="A30" s="178"/>
      <c r="B30" s="178"/>
      <c r="C30" s="46"/>
      <c r="D30" s="46"/>
      <c r="E30" s="46"/>
      <c r="F30" s="178"/>
      <c r="G30" s="178"/>
      <c r="H30" s="178"/>
      <c r="I30" s="178"/>
      <c r="J30" s="178"/>
    </row>
    <row r="31" spans="1:10" ht="24">
      <c r="A31" s="178"/>
      <c r="B31" s="178"/>
      <c r="C31" s="46"/>
      <c r="D31" s="46"/>
      <c r="E31" s="46"/>
      <c r="F31" s="178"/>
      <c r="G31" s="178"/>
      <c r="H31" s="178"/>
      <c r="I31" s="178"/>
      <c r="J31" s="178"/>
    </row>
    <row r="32" spans="1:10" ht="24">
      <c r="A32" s="178"/>
      <c r="B32" s="178"/>
      <c r="C32" s="46"/>
      <c r="D32" s="46"/>
      <c r="E32" s="46"/>
      <c r="F32" s="178"/>
      <c r="G32" s="178"/>
      <c r="H32" s="178"/>
      <c r="I32" s="178"/>
      <c r="J32" s="178"/>
    </row>
    <row r="33" spans="1:10" ht="24">
      <c r="A33" s="178"/>
      <c r="B33" s="178"/>
      <c r="C33" s="46"/>
      <c r="D33" s="46"/>
      <c r="E33" s="46"/>
      <c r="F33" s="178"/>
      <c r="G33" s="178"/>
      <c r="H33" s="178"/>
      <c r="I33" s="178"/>
      <c r="J33" s="178"/>
    </row>
    <row r="34" spans="1:10" ht="24">
      <c r="A34" s="178"/>
      <c r="B34" s="178"/>
      <c r="C34" s="46"/>
      <c r="D34" s="46"/>
      <c r="E34" s="46"/>
      <c r="F34" s="178"/>
      <c r="G34" s="178"/>
      <c r="H34" s="178"/>
      <c r="I34" s="178"/>
      <c r="J34" s="178"/>
    </row>
    <row r="35" spans="1:10" ht="24">
      <c r="A35" s="178"/>
      <c r="B35" s="178"/>
      <c r="C35" s="46"/>
      <c r="D35" s="46"/>
      <c r="E35" s="46"/>
      <c r="F35" s="178"/>
      <c r="G35" s="178"/>
      <c r="H35" s="178"/>
      <c r="I35" s="178"/>
      <c r="J35" s="178"/>
    </row>
    <row r="36" spans="1:10" ht="24">
      <c r="A36" s="178"/>
      <c r="B36" s="178"/>
      <c r="C36" s="46"/>
      <c r="D36" s="46"/>
      <c r="E36" s="46"/>
      <c r="F36" s="178"/>
      <c r="G36" s="178"/>
      <c r="H36" s="178"/>
      <c r="I36" s="178"/>
      <c r="J36" s="178"/>
    </row>
    <row r="37" spans="1:10" ht="24">
      <c r="A37" s="178"/>
      <c r="B37" s="178"/>
      <c r="C37" s="46"/>
      <c r="D37" s="46"/>
      <c r="E37" s="46"/>
      <c r="F37" s="178"/>
      <c r="G37" s="178"/>
      <c r="H37" s="178"/>
      <c r="I37" s="178"/>
      <c r="J37" s="178"/>
    </row>
    <row r="38" spans="1:10" ht="24">
      <c r="A38" s="178"/>
      <c r="B38" s="178"/>
      <c r="C38" s="46"/>
      <c r="D38" s="46"/>
      <c r="E38" s="46"/>
      <c r="F38" s="178"/>
      <c r="G38" s="178"/>
      <c r="H38" s="178"/>
      <c r="I38" s="178"/>
      <c r="J38" s="178"/>
    </row>
    <row r="39" spans="1:10" ht="24">
      <c r="A39" s="178"/>
      <c r="B39" s="178"/>
      <c r="C39" s="46"/>
      <c r="D39" s="46"/>
      <c r="E39" s="46"/>
      <c r="F39" s="178"/>
      <c r="G39" s="178"/>
      <c r="H39" s="178"/>
      <c r="I39" s="178"/>
      <c r="J39" s="178"/>
    </row>
    <row r="40" spans="1:10" ht="24">
      <c r="A40" s="178"/>
      <c r="B40" s="178"/>
      <c r="C40" s="46"/>
      <c r="D40" s="46"/>
      <c r="E40" s="46"/>
      <c r="F40" s="178"/>
      <c r="G40" s="178"/>
      <c r="H40" s="178"/>
      <c r="I40" s="178"/>
      <c r="J40" s="178"/>
    </row>
    <row r="41" spans="1:10" ht="24">
      <c r="A41" s="178"/>
      <c r="B41" s="178"/>
      <c r="C41" s="46"/>
      <c r="D41" s="46"/>
      <c r="E41" s="46"/>
      <c r="F41" s="178"/>
      <c r="G41" s="178"/>
      <c r="H41" s="178"/>
      <c r="I41" s="178"/>
      <c r="J41" s="178"/>
    </row>
    <row r="42" spans="1:10" ht="24">
      <c r="A42" s="178"/>
      <c r="B42" s="178"/>
      <c r="C42" s="46"/>
      <c r="D42" s="46"/>
      <c r="E42" s="46"/>
      <c r="F42" s="178"/>
      <c r="G42" s="178"/>
      <c r="H42" s="178"/>
      <c r="I42" s="178"/>
      <c r="J42" s="178"/>
    </row>
    <row r="43" spans="1:10" ht="24">
      <c r="A43" s="178"/>
      <c r="B43" s="178"/>
      <c r="C43" s="46"/>
      <c r="D43" s="46"/>
      <c r="E43" s="46"/>
      <c r="F43" s="178"/>
      <c r="G43" s="178"/>
      <c r="H43" s="178"/>
      <c r="I43" s="178"/>
      <c r="J43" s="178"/>
    </row>
    <row r="44" spans="1:10" ht="24">
      <c r="A44" s="178"/>
      <c r="B44" s="178"/>
      <c r="C44" s="46"/>
      <c r="D44" s="46"/>
      <c r="E44" s="46"/>
      <c r="F44" s="178"/>
      <c r="G44" s="178"/>
      <c r="H44" s="178"/>
      <c r="I44" s="178"/>
      <c r="J44" s="178"/>
    </row>
    <row r="45" spans="1:10" ht="24">
      <c r="A45" s="178"/>
      <c r="B45" s="178"/>
      <c r="C45" s="46"/>
      <c r="D45" s="46"/>
      <c r="E45" s="46"/>
      <c r="F45" s="178"/>
      <c r="G45" s="178"/>
      <c r="H45" s="178"/>
      <c r="I45" s="178"/>
      <c r="J45" s="178"/>
    </row>
    <row r="46" spans="1:10" ht="24">
      <c r="A46" s="178"/>
      <c r="B46" s="178"/>
      <c r="C46" s="46"/>
      <c r="D46" s="46"/>
      <c r="E46" s="46"/>
      <c r="F46" s="178"/>
      <c r="G46" s="178"/>
      <c r="H46" s="178"/>
      <c r="I46" s="178"/>
      <c r="J46" s="178"/>
    </row>
    <row r="47" spans="1:10" ht="24">
      <c r="A47" s="178"/>
      <c r="B47" s="178"/>
      <c r="C47" s="46"/>
      <c r="D47" s="46"/>
      <c r="E47" s="46"/>
      <c r="F47" s="178"/>
      <c r="G47" s="178"/>
      <c r="H47" s="178"/>
      <c r="I47" s="178"/>
      <c r="J47" s="178"/>
    </row>
    <row r="48" spans="1:10" ht="24">
      <c r="A48" s="178"/>
      <c r="B48" s="178"/>
      <c r="C48" s="46"/>
      <c r="D48" s="46"/>
      <c r="E48" s="46"/>
      <c r="F48" s="178"/>
      <c r="G48" s="178"/>
      <c r="H48" s="178"/>
      <c r="I48" s="178"/>
      <c r="J48" s="178"/>
    </row>
    <row r="49" spans="1:10" ht="24">
      <c r="A49" s="178"/>
      <c r="B49" s="178"/>
      <c r="C49" s="46"/>
      <c r="D49" s="46"/>
      <c r="E49" s="46"/>
      <c r="F49" s="178"/>
      <c r="G49" s="178"/>
      <c r="H49" s="178"/>
      <c r="I49" s="178"/>
      <c r="J49" s="178"/>
    </row>
    <row r="50" spans="1:10" ht="24">
      <c r="A50" s="178"/>
      <c r="B50" s="178"/>
      <c r="C50" s="46"/>
      <c r="D50" s="46"/>
      <c r="E50" s="46"/>
      <c r="F50" s="178"/>
      <c r="G50" s="178"/>
      <c r="H50" s="178"/>
      <c r="I50" s="178"/>
      <c r="J50" s="178"/>
    </row>
    <row r="51" spans="1:10" ht="24">
      <c r="A51" s="178"/>
      <c r="B51" s="178"/>
      <c r="C51" s="46"/>
      <c r="D51" s="46"/>
      <c r="E51" s="46"/>
      <c r="F51" s="178"/>
      <c r="G51" s="178"/>
      <c r="H51" s="178"/>
      <c r="I51" s="178"/>
      <c r="J51" s="178"/>
    </row>
    <row r="52" spans="1:10" ht="24">
      <c r="A52" s="178"/>
      <c r="B52" s="178"/>
      <c r="C52" s="46"/>
      <c r="D52" s="46"/>
      <c r="E52" s="46"/>
      <c r="F52" s="178"/>
      <c r="G52" s="178"/>
      <c r="H52" s="178"/>
      <c r="I52" s="178"/>
      <c r="J52" s="178"/>
    </row>
    <row r="53" spans="1:10" ht="24">
      <c r="A53" s="178"/>
      <c r="B53" s="178"/>
      <c r="C53" s="46"/>
      <c r="D53" s="46"/>
      <c r="E53" s="46"/>
      <c r="F53" s="178"/>
      <c r="G53" s="178"/>
      <c r="H53" s="178"/>
      <c r="I53" s="178"/>
      <c r="J53" s="178"/>
    </row>
    <row r="54" spans="1:10" ht="24">
      <c r="A54" s="178"/>
      <c r="B54" s="178"/>
      <c r="C54" s="46"/>
      <c r="D54" s="46"/>
      <c r="E54" s="46"/>
      <c r="F54" s="178"/>
      <c r="G54" s="178"/>
      <c r="H54" s="178"/>
      <c r="I54" s="178"/>
      <c r="J54" s="178"/>
    </row>
    <row r="55" spans="1:10" ht="24">
      <c r="A55" s="178"/>
      <c r="B55" s="178"/>
      <c r="C55" s="46"/>
      <c r="D55" s="46"/>
      <c r="E55" s="46"/>
      <c r="F55" s="178"/>
      <c r="G55" s="178"/>
      <c r="H55" s="178"/>
      <c r="I55" s="178"/>
      <c r="J55" s="178"/>
    </row>
    <row r="56" spans="1:10" ht="24">
      <c r="A56" s="178"/>
      <c r="B56" s="178"/>
      <c r="C56" s="46"/>
      <c r="D56" s="46"/>
      <c r="E56" s="46"/>
      <c r="F56" s="178"/>
      <c r="G56" s="178"/>
      <c r="H56" s="178"/>
      <c r="I56" s="178"/>
      <c r="J56" s="178"/>
    </row>
    <row r="57" spans="1:10" ht="24">
      <c r="A57" s="178"/>
      <c r="B57" s="178"/>
      <c r="C57" s="46"/>
      <c r="D57" s="46"/>
      <c r="E57" s="46"/>
      <c r="F57" s="178"/>
      <c r="G57" s="178"/>
      <c r="H57" s="178"/>
      <c r="I57" s="178"/>
      <c r="J57" s="178"/>
    </row>
    <row r="58" spans="1:10" ht="24">
      <c r="A58" s="178"/>
      <c r="B58" s="178"/>
      <c r="C58" s="46"/>
      <c r="D58" s="46"/>
      <c r="E58" s="46"/>
      <c r="F58" s="178"/>
      <c r="G58" s="178"/>
      <c r="H58" s="178"/>
      <c r="I58" s="178"/>
      <c r="J58" s="178"/>
    </row>
    <row r="59" spans="1:10" ht="24">
      <c r="A59" s="178"/>
      <c r="B59" s="178"/>
      <c r="C59" s="46"/>
      <c r="D59" s="46"/>
      <c r="E59" s="46"/>
      <c r="F59" s="178"/>
      <c r="G59" s="178"/>
      <c r="H59" s="178"/>
      <c r="I59" s="178"/>
      <c r="J59" s="178"/>
    </row>
    <row r="60" spans="1:10" ht="24">
      <c r="A60" s="178"/>
      <c r="B60" s="178"/>
      <c r="C60" s="46"/>
      <c r="D60" s="46"/>
      <c r="E60" s="46"/>
      <c r="F60" s="178"/>
      <c r="G60" s="178"/>
      <c r="H60" s="178"/>
      <c r="I60" s="178"/>
      <c r="J60" s="178"/>
    </row>
    <row r="61" spans="1:10" ht="24">
      <c r="A61" s="178"/>
      <c r="B61" s="178"/>
      <c r="C61" s="46"/>
      <c r="D61" s="46"/>
      <c r="E61" s="46"/>
      <c r="F61" s="178"/>
      <c r="G61" s="178"/>
      <c r="H61" s="178"/>
      <c r="I61" s="178"/>
      <c r="J61" s="178"/>
    </row>
    <row r="62" spans="1:10" ht="24">
      <c r="A62" s="178"/>
      <c r="B62" s="178"/>
      <c r="C62" s="46"/>
      <c r="D62" s="46"/>
      <c r="E62" s="46"/>
      <c r="F62" s="178"/>
      <c r="G62" s="178"/>
      <c r="H62" s="178"/>
      <c r="I62" s="178"/>
      <c r="J62" s="178"/>
    </row>
    <row r="63" spans="1:10" ht="24">
      <c r="A63" s="178"/>
      <c r="B63" s="178"/>
      <c r="C63" s="46"/>
      <c r="D63" s="46"/>
      <c r="E63" s="46"/>
      <c r="F63" s="178"/>
      <c r="G63" s="178"/>
      <c r="H63" s="178"/>
      <c r="I63" s="178"/>
      <c r="J63" s="178"/>
    </row>
    <row r="64" spans="1:10" ht="24">
      <c r="A64" s="178"/>
      <c r="B64" s="178"/>
      <c r="C64" s="46"/>
      <c r="D64" s="46"/>
      <c r="E64" s="46"/>
      <c r="F64" s="178"/>
      <c r="G64" s="178"/>
      <c r="H64" s="178"/>
      <c r="I64" s="178"/>
      <c r="J64" s="178"/>
    </row>
    <row r="65" spans="1:10" ht="24">
      <c r="A65" s="178"/>
      <c r="B65" s="178"/>
      <c r="C65" s="46"/>
      <c r="D65" s="46"/>
      <c r="E65" s="46"/>
      <c r="F65" s="178"/>
      <c r="G65" s="178"/>
      <c r="H65" s="178"/>
      <c r="I65" s="178"/>
      <c r="J65" s="178"/>
    </row>
    <row r="66" spans="1:10" ht="24">
      <c r="A66" s="178"/>
      <c r="B66" s="178"/>
      <c r="C66" s="46"/>
      <c r="D66" s="46"/>
      <c r="E66" s="46"/>
      <c r="F66" s="178"/>
      <c r="G66" s="178"/>
      <c r="H66" s="178"/>
      <c r="I66" s="178"/>
      <c r="J66" s="178"/>
    </row>
    <row r="67" spans="1:10" ht="24">
      <c r="A67" s="178"/>
      <c r="B67" s="178"/>
      <c r="C67" s="46"/>
      <c r="D67" s="46"/>
      <c r="E67" s="46"/>
      <c r="F67" s="178"/>
      <c r="G67" s="178"/>
      <c r="H67" s="178"/>
      <c r="I67" s="178"/>
      <c r="J67" s="178"/>
    </row>
    <row r="68" spans="1:10" ht="24">
      <c r="A68" s="178"/>
      <c r="B68" s="178"/>
      <c r="C68" s="46"/>
      <c r="D68" s="46"/>
      <c r="E68" s="46"/>
      <c r="F68" s="178"/>
      <c r="G68" s="178"/>
      <c r="H68" s="178"/>
      <c r="I68" s="178"/>
      <c r="J68" s="178"/>
    </row>
    <row r="69" spans="1:10" ht="24">
      <c r="A69" s="178"/>
      <c r="B69" s="178"/>
      <c r="C69" s="46"/>
      <c r="D69" s="46"/>
      <c r="E69" s="46"/>
      <c r="F69" s="178"/>
      <c r="G69" s="178"/>
      <c r="H69" s="178"/>
      <c r="I69" s="178"/>
      <c r="J69" s="178"/>
    </row>
    <row r="70" spans="1:10" ht="24">
      <c r="A70" s="178"/>
      <c r="B70" s="178"/>
      <c r="C70" s="46"/>
      <c r="D70" s="46"/>
      <c r="E70" s="46"/>
      <c r="F70" s="178"/>
      <c r="G70" s="178"/>
      <c r="H70" s="178"/>
      <c r="I70" s="178"/>
      <c r="J70" s="178"/>
    </row>
    <row r="71" spans="1:10" ht="24">
      <c r="A71" s="178"/>
      <c r="B71" s="178"/>
      <c r="C71" s="46"/>
      <c r="D71" s="46"/>
      <c r="E71" s="46"/>
      <c r="F71" s="178"/>
      <c r="G71" s="178"/>
      <c r="H71" s="178"/>
      <c r="I71" s="178"/>
      <c r="J71" s="178"/>
    </row>
    <row r="72" spans="1:10" ht="24">
      <c r="A72" s="178"/>
      <c r="B72" s="178"/>
      <c r="C72" s="46"/>
      <c r="D72" s="46"/>
      <c r="E72" s="46"/>
      <c r="F72" s="178"/>
      <c r="G72" s="178"/>
      <c r="H72" s="178"/>
      <c r="I72" s="178"/>
      <c r="J72" s="178"/>
    </row>
    <row r="73" spans="1:10" ht="24">
      <c r="A73" s="178"/>
      <c r="B73" s="178"/>
      <c r="C73" s="46"/>
      <c r="D73" s="46"/>
      <c r="E73" s="46"/>
      <c r="F73" s="178"/>
      <c r="G73" s="178"/>
      <c r="H73" s="178"/>
      <c r="I73" s="178"/>
      <c r="J73" s="178"/>
    </row>
    <row r="74" spans="1:10" ht="24">
      <c r="A74" s="178"/>
      <c r="B74" s="178"/>
      <c r="C74" s="46"/>
      <c r="D74" s="46"/>
      <c r="E74" s="46"/>
      <c r="F74" s="178"/>
      <c r="G74" s="178"/>
      <c r="H74" s="178"/>
      <c r="I74" s="178"/>
      <c r="J74" s="178"/>
    </row>
    <row r="75" spans="1:10" ht="24">
      <c r="A75" s="178"/>
      <c r="B75" s="178"/>
      <c r="C75" s="46"/>
      <c r="D75" s="46"/>
      <c r="E75" s="46"/>
      <c r="F75" s="178"/>
      <c r="G75" s="178"/>
      <c r="H75" s="178"/>
      <c r="I75" s="178"/>
      <c r="J75" s="178"/>
    </row>
    <row r="76" spans="1:10" ht="24">
      <c r="A76" s="178"/>
      <c r="B76" s="178"/>
      <c r="C76" s="46"/>
      <c r="D76" s="46"/>
      <c r="E76" s="46"/>
      <c r="F76" s="178"/>
      <c r="G76" s="178"/>
      <c r="H76" s="178"/>
      <c r="I76" s="178"/>
      <c r="J76" s="178"/>
    </row>
    <row r="77" spans="1:10" ht="24">
      <c r="A77" s="178"/>
      <c r="B77" s="178"/>
      <c r="C77" s="46"/>
      <c r="D77" s="46"/>
      <c r="E77" s="46"/>
      <c r="F77" s="178"/>
      <c r="G77" s="178"/>
      <c r="H77" s="178"/>
      <c r="I77" s="178"/>
      <c r="J77" s="178"/>
    </row>
    <row r="78" spans="1:10" ht="24">
      <c r="A78" s="178"/>
      <c r="B78" s="178"/>
      <c r="C78" s="46"/>
      <c r="D78" s="46"/>
      <c r="E78" s="46"/>
      <c r="F78" s="178"/>
      <c r="G78" s="178"/>
      <c r="H78" s="178"/>
      <c r="I78" s="178"/>
      <c r="J78" s="178"/>
    </row>
    <row r="79" spans="1:10" ht="24">
      <c r="A79" s="178"/>
      <c r="B79" s="178"/>
      <c r="C79" s="46"/>
      <c r="D79" s="46"/>
      <c r="E79" s="46"/>
      <c r="F79" s="178"/>
      <c r="G79" s="178"/>
      <c r="H79" s="178"/>
      <c r="I79" s="178"/>
      <c r="J79" s="178"/>
    </row>
    <row r="80" spans="1:10" ht="24">
      <c r="A80" s="178"/>
      <c r="B80" s="178"/>
      <c r="C80" s="178"/>
      <c r="D80" s="178"/>
      <c r="E80" s="178"/>
      <c r="F80" s="178"/>
      <c r="G80" s="178"/>
      <c r="H80" s="178"/>
      <c r="I80" s="178"/>
      <c r="J80" s="178"/>
    </row>
    <row r="81" spans="1:10" ht="24">
      <c r="A81" s="178"/>
      <c r="B81" s="178"/>
      <c r="C81" s="178"/>
      <c r="D81" s="178"/>
      <c r="E81" s="178"/>
      <c r="F81" s="178"/>
      <c r="G81" s="178"/>
      <c r="H81" s="178"/>
      <c r="I81" s="178"/>
      <c r="J81" s="178"/>
    </row>
    <row r="82" spans="1:10" ht="24">
      <c r="A82" s="178"/>
      <c r="B82" s="178"/>
      <c r="C82" s="178"/>
      <c r="D82" s="178"/>
      <c r="E82" s="178"/>
      <c r="F82" s="178"/>
      <c r="G82" s="178"/>
      <c r="H82" s="178"/>
      <c r="I82" s="178"/>
      <c r="J82" s="178"/>
    </row>
    <row r="83" spans="1:10" ht="24">
      <c r="A83" s="178"/>
      <c r="B83" s="178"/>
      <c r="C83" s="178"/>
      <c r="D83" s="178"/>
      <c r="E83" s="178"/>
      <c r="F83" s="178"/>
      <c r="G83" s="178"/>
      <c r="H83" s="178"/>
      <c r="I83" s="178"/>
      <c r="J83" s="178"/>
    </row>
    <row r="84" spans="1:10" ht="24">
      <c r="A84" s="178"/>
      <c r="B84" s="178"/>
      <c r="C84" s="178"/>
      <c r="D84" s="178"/>
      <c r="E84" s="178"/>
      <c r="F84" s="178"/>
      <c r="G84" s="178"/>
      <c r="H84" s="178"/>
      <c r="I84" s="178"/>
      <c r="J84" s="178"/>
    </row>
    <row r="85" spans="1:10" ht="24">
      <c r="A85" s="178"/>
      <c r="B85" s="178"/>
      <c r="C85" s="178"/>
      <c r="D85" s="178"/>
      <c r="E85" s="178"/>
      <c r="F85" s="178"/>
      <c r="G85" s="178"/>
      <c r="H85" s="178"/>
      <c r="I85" s="178"/>
      <c r="J85" s="178"/>
    </row>
    <row r="86" spans="1:10" ht="24">
      <c r="A86" s="178"/>
      <c r="B86" s="178"/>
      <c r="C86" s="178"/>
      <c r="D86" s="178"/>
      <c r="E86" s="178"/>
      <c r="F86" s="178"/>
      <c r="G86" s="178"/>
      <c r="H86" s="178"/>
      <c r="I86" s="178"/>
      <c r="J86" s="178"/>
    </row>
    <row r="87" spans="1:10" ht="24">
      <c r="A87" s="178"/>
      <c r="B87" s="178"/>
      <c r="C87" s="178"/>
      <c r="D87" s="178"/>
      <c r="E87" s="178"/>
      <c r="F87" s="178"/>
      <c r="G87" s="178"/>
      <c r="H87" s="178"/>
      <c r="I87" s="178"/>
      <c r="J87" s="178"/>
    </row>
    <row r="88" spans="1:10" ht="24">
      <c r="A88" s="178"/>
      <c r="B88" s="178"/>
      <c r="C88" s="178"/>
      <c r="D88" s="178"/>
      <c r="E88" s="178"/>
      <c r="F88" s="178"/>
      <c r="G88" s="178"/>
      <c r="H88" s="178"/>
      <c r="I88" s="178"/>
      <c r="J88" s="178"/>
    </row>
    <row r="89" spans="1:10" ht="24">
      <c r="A89" s="178"/>
      <c r="B89" s="178"/>
      <c r="C89" s="178"/>
      <c r="D89" s="178"/>
      <c r="E89" s="178"/>
      <c r="F89" s="178"/>
      <c r="G89" s="178"/>
      <c r="H89" s="178"/>
      <c r="I89" s="178"/>
      <c r="J89" s="178"/>
    </row>
    <row r="90" spans="1:10" ht="24">
      <c r="A90" s="178"/>
      <c r="B90" s="178"/>
      <c r="C90" s="178"/>
      <c r="D90" s="178"/>
      <c r="E90" s="178"/>
      <c r="F90" s="178"/>
      <c r="G90" s="178"/>
      <c r="H90" s="178"/>
      <c r="I90" s="178"/>
      <c r="J90" s="178"/>
    </row>
    <row r="91" spans="1:10" ht="24">
      <c r="A91" s="178"/>
      <c r="B91" s="178"/>
      <c r="C91" s="178"/>
      <c r="D91" s="178"/>
      <c r="E91" s="178"/>
      <c r="F91" s="178"/>
      <c r="G91" s="178"/>
      <c r="H91" s="178"/>
      <c r="I91" s="178"/>
      <c r="J91" s="178"/>
    </row>
    <row r="92" spans="1:10" ht="24">
      <c r="A92" s="178"/>
      <c r="B92" s="178"/>
      <c r="C92" s="178"/>
      <c r="D92" s="178"/>
      <c r="E92" s="178"/>
      <c r="F92" s="178"/>
      <c r="G92" s="178"/>
      <c r="H92" s="178"/>
      <c r="I92" s="178"/>
      <c r="J92" s="178"/>
    </row>
    <row r="93" spans="1:10" ht="24">
      <c r="A93" s="178"/>
      <c r="B93" s="178"/>
      <c r="C93" s="178"/>
      <c r="D93" s="178"/>
      <c r="E93" s="178"/>
      <c r="F93" s="178"/>
      <c r="G93" s="178"/>
      <c r="H93" s="178"/>
      <c r="I93" s="178"/>
      <c r="J93" s="178"/>
    </row>
    <row r="94" spans="1:10" ht="24">
      <c r="A94" s="178"/>
      <c r="B94" s="178"/>
      <c r="C94" s="178"/>
      <c r="D94" s="178"/>
      <c r="E94" s="178"/>
      <c r="F94" s="178"/>
      <c r="G94" s="178"/>
      <c r="H94" s="178"/>
      <c r="I94" s="178"/>
      <c r="J94" s="178"/>
    </row>
    <row r="95" spans="1:10" ht="24">
      <c r="A95" s="178"/>
      <c r="B95" s="178"/>
      <c r="C95" s="178"/>
      <c r="D95" s="178"/>
      <c r="E95" s="178"/>
      <c r="F95" s="178"/>
      <c r="G95" s="178"/>
      <c r="H95" s="178"/>
      <c r="I95" s="178"/>
      <c r="J95" s="178"/>
    </row>
    <row r="96" spans="1:10" ht="24">
      <c r="A96" s="178"/>
      <c r="B96" s="178"/>
      <c r="C96" s="178"/>
      <c r="D96" s="178"/>
      <c r="E96" s="178"/>
      <c r="F96" s="178"/>
      <c r="G96" s="178"/>
      <c r="H96" s="178"/>
      <c r="I96" s="178"/>
      <c r="J96" s="178"/>
    </row>
    <row r="97" spans="1:10" ht="24">
      <c r="A97" s="178"/>
      <c r="B97" s="178"/>
      <c r="C97" s="178"/>
      <c r="D97" s="178"/>
      <c r="E97" s="178"/>
      <c r="F97" s="178"/>
      <c r="G97" s="178"/>
      <c r="H97" s="178"/>
      <c r="I97" s="178"/>
      <c r="J97" s="178"/>
    </row>
    <row r="98" spans="1:10" ht="24">
      <c r="A98" s="178"/>
      <c r="B98" s="178"/>
      <c r="C98" s="178"/>
      <c r="D98" s="178"/>
      <c r="E98" s="178"/>
      <c r="F98" s="178"/>
      <c r="G98" s="178"/>
      <c r="H98" s="178"/>
      <c r="I98" s="178"/>
      <c r="J98" s="178"/>
    </row>
    <row r="99" spans="1:10" ht="24">
      <c r="A99" s="178"/>
      <c r="B99" s="178"/>
      <c r="C99" s="178"/>
      <c r="D99" s="178"/>
      <c r="E99" s="178"/>
      <c r="F99" s="178"/>
      <c r="G99" s="178"/>
      <c r="H99" s="178"/>
      <c r="I99" s="178"/>
      <c r="J99" s="178"/>
    </row>
    <row r="100" spans="1:10" ht="24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</row>
    <row r="101" spans="1:10" ht="24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</row>
    <row r="102" spans="1:10" ht="24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</row>
    <row r="103" spans="1:10" ht="24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</row>
    <row r="104" spans="1:10" ht="24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</row>
    <row r="105" spans="1:10" ht="24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</row>
    <row r="106" spans="1:10" ht="24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</row>
    <row r="107" spans="1:10" ht="24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</row>
    <row r="108" spans="1:10" ht="24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</row>
    <row r="109" spans="1:10" ht="24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</row>
    <row r="110" spans="1:10" ht="24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</row>
    <row r="111" spans="1:10" ht="24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</row>
    <row r="112" spans="1:10" ht="24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</row>
    <row r="113" spans="1:10" ht="24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</row>
    <row r="114" spans="1:10" ht="24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</row>
    <row r="115" spans="1:10" ht="24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</row>
    <row r="116" spans="1:10" ht="24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</row>
    <row r="117" spans="1:10" ht="24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</row>
    <row r="118" spans="1:10" ht="24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</row>
    <row r="119" spans="1:10" ht="24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</row>
    <row r="120" spans="1:10" ht="24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</row>
    <row r="121" spans="1:10" ht="24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</row>
    <row r="122" spans="1:10" ht="24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</row>
    <row r="123" spans="1:10" ht="24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</row>
    <row r="124" spans="1:10" ht="24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</row>
    <row r="125" spans="1:10" ht="24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</row>
    <row r="126" spans="1:10" ht="24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</row>
    <row r="127" spans="1:10" ht="24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</row>
    <row r="128" spans="1:10" ht="24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</row>
    <row r="129" spans="1:10" ht="24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</row>
  </sheetData>
  <sheetProtection/>
  <mergeCells count="3">
    <mergeCell ref="A1:E1"/>
    <mergeCell ref="A2:E2"/>
    <mergeCell ref="A3:E3"/>
  </mergeCells>
  <printOptions/>
  <pageMargins left="0.9055118110236221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22">
      <selection activeCell="B11" sqref="B11"/>
    </sheetView>
  </sheetViews>
  <sheetFormatPr defaultColWidth="9.140625" defaultRowHeight="21.75"/>
  <cols>
    <col min="1" max="1" width="19.00390625" style="0" customWidth="1"/>
    <col min="2" max="2" width="27.28125" style="0" customWidth="1"/>
    <col min="3" max="3" width="34.28125" style="0" customWidth="1"/>
    <col min="4" max="4" width="22.140625" style="0" customWidth="1"/>
  </cols>
  <sheetData>
    <row r="1" spans="1:4" ht="23.25">
      <c r="A1" s="281" t="s">
        <v>116</v>
      </c>
      <c r="B1" s="282"/>
      <c r="C1" s="265" t="s">
        <v>223</v>
      </c>
      <c r="D1" s="266"/>
    </row>
    <row r="2" spans="1:4" ht="23.25">
      <c r="A2" s="207" t="s">
        <v>224</v>
      </c>
      <c r="B2" s="208"/>
      <c r="C2" s="283" t="s">
        <v>225</v>
      </c>
      <c r="D2" s="284"/>
    </row>
    <row r="3" spans="1:4" ht="23.25">
      <c r="A3" s="209" t="s">
        <v>301</v>
      </c>
      <c r="B3" s="210"/>
      <c r="C3" s="211"/>
      <c r="D3" s="212">
        <v>6008303.74</v>
      </c>
    </row>
    <row r="4" spans="1:4" ht="23.25">
      <c r="A4" s="213" t="s">
        <v>226</v>
      </c>
      <c r="B4" s="214"/>
      <c r="C4" s="215"/>
      <c r="D4" s="187"/>
    </row>
    <row r="5" spans="1:4" ht="23.25">
      <c r="A5" s="216" t="s">
        <v>227</v>
      </c>
      <c r="B5" s="217" t="s">
        <v>228</v>
      </c>
      <c r="C5" s="218" t="s">
        <v>229</v>
      </c>
      <c r="D5" s="219" t="s">
        <v>230</v>
      </c>
    </row>
    <row r="6" spans="1:4" ht="21" customHeight="1">
      <c r="A6" s="220" t="s">
        <v>282</v>
      </c>
      <c r="B6" s="221" t="s">
        <v>283</v>
      </c>
      <c r="C6" s="222" t="s">
        <v>284</v>
      </c>
      <c r="D6" s="223">
        <v>24205.5</v>
      </c>
    </row>
    <row r="7" spans="1:5" ht="21" customHeight="1">
      <c r="A7" s="220" t="s">
        <v>302</v>
      </c>
      <c r="B7" s="221" t="s">
        <v>303</v>
      </c>
      <c r="C7" s="222" t="s">
        <v>261</v>
      </c>
      <c r="D7" s="225">
        <v>3293.93</v>
      </c>
      <c r="E7" s="248"/>
    </row>
    <row r="8" spans="1:4" ht="21" customHeight="1">
      <c r="A8" s="220" t="s">
        <v>304</v>
      </c>
      <c r="B8" s="221" t="s">
        <v>305</v>
      </c>
      <c r="C8" s="222" t="s">
        <v>306</v>
      </c>
      <c r="D8" s="225">
        <v>277600</v>
      </c>
    </row>
    <row r="9" spans="1:4" ht="21" customHeight="1">
      <c r="A9" s="220"/>
      <c r="B9" s="221" t="s">
        <v>307</v>
      </c>
      <c r="C9" s="222" t="s">
        <v>308</v>
      </c>
      <c r="D9" s="225">
        <v>7984.95</v>
      </c>
    </row>
    <row r="10" spans="1:4" ht="21" customHeight="1">
      <c r="A10" s="220"/>
      <c r="B10" s="221" t="s">
        <v>310</v>
      </c>
      <c r="C10" s="222" t="s">
        <v>309</v>
      </c>
      <c r="D10" s="225">
        <v>4415.3</v>
      </c>
    </row>
    <row r="11" spans="1:4" ht="21" customHeight="1">
      <c r="A11" s="220"/>
      <c r="B11" s="221" t="s">
        <v>311</v>
      </c>
      <c r="C11" s="222" t="s">
        <v>312</v>
      </c>
      <c r="D11" s="225">
        <v>1350</v>
      </c>
    </row>
    <row r="12" spans="1:4" ht="21" customHeight="1">
      <c r="A12" s="220"/>
      <c r="B12" s="221" t="s">
        <v>313</v>
      </c>
      <c r="C12" s="222" t="s">
        <v>314</v>
      </c>
      <c r="D12" s="225">
        <v>500</v>
      </c>
    </row>
    <row r="13" spans="1:4" ht="21" customHeight="1">
      <c r="A13" s="220"/>
      <c r="B13" s="221" t="s">
        <v>315</v>
      </c>
      <c r="C13" s="222" t="s">
        <v>316</v>
      </c>
      <c r="D13" s="225">
        <v>23622.3</v>
      </c>
    </row>
    <row r="14" spans="1:4" ht="21" customHeight="1">
      <c r="A14" s="220" t="s">
        <v>325</v>
      </c>
      <c r="B14" s="221" t="s">
        <v>321</v>
      </c>
      <c r="C14" s="222" t="s">
        <v>317</v>
      </c>
      <c r="D14" s="225">
        <v>3562</v>
      </c>
    </row>
    <row r="15" spans="1:4" ht="21" customHeight="1">
      <c r="A15" s="220"/>
      <c r="B15" s="221" t="s">
        <v>322</v>
      </c>
      <c r="C15" s="222" t="s">
        <v>318</v>
      </c>
      <c r="D15" s="225">
        <v>3100</v>
      </c>
    </row>
    <row r="16" spans="1:4" ht="21" customHeight="1">
      <c r="A16" s="220"/>
      <c r="B16" s="221" t="s">
        <v>323</v>
      </c>
      <c r="C16" s="222" t="s">
        <v>319</v>
      </c>
      <c r="D16" s="225">
        <v>12670.47</v>
      </c>
    </row>
    <row r="17" spans="1:4" ht="21" customHeight="1">
      <c r="A17" s="220"/>
      <c r="B17" s="221" t="s">
        <v>324</v>
      </c>
      <c r="C17" s="222" t="s">
        <v>320</v>
      </c>
      <c r="D17" s="225">
        <v>2970</v>
      </c>
    </row>
    <row r="18" spans="1:4" ht="21" customHeight="1">
      <c r="A18" s="220"/>
      <c r="B18" s="221" t="s">
        <v>326</v>
      </c>
      <c r="C18" s="222" t="s">
        <v>329</v>
      </c>
      <c r="D18" s="225">
        <v>8144</v>
      </c>
    </row>
    <row r="19" spans="1:4" ht="21" customHeight="1">
      <c r="A19" s="220"/>
      <c r="B19" s="221" t="s">
        <v>327</v>
      </c>
      <c r="C19" s="222" t="s">
        <v>330</v>
      </c>
      <c r="D19" s="225">
        <v>21983.18</v>
      </c>
    </row>
    <row r="20" spans="1:4" ht="21" customHeight="1">
      <c r="A20" s="220"/>
      <c r="B20" s="221" t="s">
        <v>326</v>
      </c>
      <c r="C20" s="222" t="s">
        <v>331</v>
      </c>
      <c r="D20" s="225">
        <v>2210</v>
      </c>
    </row>
    <row r="21" spans="1:4" ht="21" customHeight="1">
      <c r="A21" s="220"/>
      <c r="B21" s="221" t="s">
        <v>328</v>
      </c>
      <c r="C21" s="222" t="s">
        <v>285</v>
      </c>
      <c r="D21" s="225">
        <v>51123.61</v>
      </c>
    </row>
    <row r="22" spans="1:4" ht="21" customHeight="1">
      <c r="A22" s="220"/>
      <c r="B22" s="221"/>
      <c r="C22" s="222"/>
      <c r="D22" s="225"/>
    </row>
    <row r="23" spans="1:4" ht="21" customHeight="1">
      <c r="A23" s="220"/>
      <c r="B23" s="221"/>
      <c r="C23" s="222"/>
      <c r="D23" s="225"/>
    </row>
    <row r="24" spans="1:4" ht="21" customHeight="1">
      <c r="A24" s="220"/>
      <c r="B24" s="221"/>
      <c r="C24" s="222"/>
      <c r="D24" s="225"/>
    </row>
    <row r="25" spans="1:4" ht="21" customHeight="1">
      <c r="A25" s="226"/>
      <c r="B25" s="221"/>
      <c r="C25" s="222"/>
      <c r="D25" s="227">
        <f>SUM(D6:D24)</f>
        <v>448735.23999999993</v>
      </c>
    </row>
    <row r="26" spans="1:4" ht="21" customHeight="1">
      <c r="A26" s="226"/>
      <c r="B26" s="221"/>
      <c r="C26" s="222"/>
      <c r="D26" s="227">
        <f>+D3-D25</f>
        <v>5559568.5</v>
      </c>
    </row>
    <row r="27" spans="1:4" ht="21" customHeight="1">
      <c r="A27" s="285" t="s">
        <v>332</v>
      </c>
      <c r="B27" s="286"/>
      <c r="C27" s="287"/>
      <c r="D27" s="255"/>
    </row>
    <row r="28" spans="1:4" ht="21" customHeight="1">
      <c r="A28" s="241"/>
      <c r="B28" s="257"/>
      <c r="C28" s="229">
        <v>13201</v>
      </c>
      <c r="D28" s="256"/>
    </row>
    <row r="29" spans="1:4" ht="21" customHeight="1">
      <c r="A29" s="241"/>
      <c r="B29" s="242"/>
      <c r="C29" s="229">
        <v>25919.78</v>
      </c>
      <c r="D29" s="256"/>
    </row>
    <row r="30" spans="1:4" ht="21" customHeight="1">
      <c r="A30" s="241"/>
      <c r="B30" s="242"/>
      <c r="C30" s="229">
        <v>99540</v>
      </c>
      <c r="D30" s="256"/>
    </row>
    <row r="31" spans="1:4" ht="21" customHeight="1">
      <c r="A31" s="241"/>
      <c r="B31" s="242"/>
      <c r="C31" s="229">
        <v>10500</v>
      </c>
      <c r="D31" s="256"/>
    </row>
    <row r="32" spans="1:4" ht="21" customHeight="1">
      <c r="A32" s="241"/>
      <c r="B32" s="242"/>
      <c r="C32" s="229">
        <v>28772</v>
      </c>
      <c r="D32" s="256"/>
    </row>
    <row r="33" spans="1:4" ht="21" customHeight="1">
      <c r="A33" s="241"/>
      <c r="B33" s="242"/>
      <c r="C33" s="229"/>
      <c r="D33" s="256"/>
    </row>
    <row r="34" spans="1:4" ht="21" customHeight="1">
      <c r="A34" s="241"/>
      <c r="B34" s="242"/>
      <c r="C34" s="229"/>
      <c r="D34" s="256"/>
    </row>
    <row r="35" spans="1:4" ht="21" customHeight="1">
      <c r="A35" s="241"/>
      <c r="B35" s="242"/>
      <c r="C35" s="229"/>
      <c r="D35" s="256"/>
    </row>
    <row r="36" spans="1:4" ht="21" customHeight="1">
      <c r="A36" s="224"/>
      <c r="B36" s="221"/>
      <c r="C36" s="228"/>
      <c r="D36" s="230"/>
    </row>
    <row r="37" spans="1:4" ht="28.5" customHeight="1">
      <c r="A37" s="231"/>
      <c r="B37" s="232"/>
      <c r="C37" s="233"/>
      <c r="D37" s="234">
        <f>SUM(C27:C37)</f>
        <v>177932.78</v>
      </c>
    </row>
    <row r="38" spans="1:4" ht="27.75" customHeight="1">
      <c r="A38" s="235" t="s">
        <v>333</v>
      </c>
      <c r="B38" s="236"/>
      <c r="C38" s="237"/>
      <c r="D38" s="238">
        <f>+D26-D37</f>
        <v>5381635.72</v>
      </c>
    </row>
    <row r="39" spans="1:4" ht="29.25" customHeight="1">
      <c r="A39" s="209" t="s">
        <v>9</v>
      </c>
      <c r="B39" s="211"/>
      <c r="C39" s="288" t="s">
        <v>231</v>
      </c>
      <c r="D39" s="289"/>
    </row>
    <row r="40" spans="1:4" ht="33" customHeight="1">
      <c r="A40" s="188"/>
      <c r="B40" s="215"/>
      <c r="C40" s="239"/>
      <c r="D40" s="240"/>
    </row>
    <row r="41" spans="1:4" ht="27.75" customHeight="1">
      <c r="A41" s="290" t="s">
        <v>334</v>
      </c>
      <c r="B41" s="291"/>
      <c r="C41" s="290" t="s">
        <v>335</v>
      </c>
      <c r="D41" s="291"/>
    </row>
  </sheetData>
  <sheetProtection/>
  <mergeCells count="7">
    <mergeCell ref="A1:B1"/>
    <mergeCell ref="C1:D1"/>
    <mergeCell ref="C2:D2"/>
    <mergeCell ref="A27:C27"/>
    <mergeCell ref="C39:D39"/>
    <mergeCell ref="A41:B41"/>
    <mergeCell ref="C41:D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2015-08-17T08:27:39Z</cp:lastPrinted>
  <dcterms:created xsi:type="dcterms:W3CDTF">2003-11-30T04:11:06Z</dcterms:created>
  <dcterms:modified xsi:type="dcterms:W3CDTF">2016-04-15T14:00:28Z</dcterms:modified>
  <cp:category/>
  <cp:version/>
  <cp:contentType/>
  <cp:contentStatus/>
</cp:coreProperties>
</file>