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3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<sst xmlns="http://schemas.openxmlformats.org/spreadsheetml/2006/main" count="359" uniqueCount="301">
  <si>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</si>
  <si>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</si>
  <si>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</si>
  <si>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</si>
  <si>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</si>
  <si>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</si>
  <si>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</si>
  <si>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</si>
  <si>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</si>
  <si>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</si>
  <si>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</si>
  <si>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</si>
  <si>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</si>
  <si>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</si>
  <si>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</si>
  <si>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</si>
  <si>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</si>
  <si>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</si>
  <si>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</si>
  <si>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</si>
  <si>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</si>
  <si>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</si>
  <si>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</si>
  <si>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</si>
  <si>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</si>
  <si>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</si>
  <si>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</si>
  <si>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</si>
  <si>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</si>
  <si>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</si>
  <si>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</si>
  <si>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</si>
  <si>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</si>
  <si>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</si>
  <si>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</si>
  <si>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</si>
  <si>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</si>
  <si>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</si>
  <si>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</si>
  <si>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</si>
  <si>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</si>
  <si>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</si>
  <si>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</si>
  <si>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</si>
  <si>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</si>
  <si>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</si>
  <si>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</si>
  <si>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</si>
  <si>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</si>
  <si>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</si>
  <si>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</si>
  <si>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</si>
  <si>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</si>
  <si>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</si>
  <si>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</si>
  <si>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</si>
  <si>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</si>
  <si>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</si>
  <si>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</si>
  <si>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</si>
  <si>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</si>
  <si>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</si>
  <si>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</si>
  <si>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</si>
  <si>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</si>
  <si>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</si>
  <si>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</si>
  <si>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</si>
  <si>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</si>
  <si>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</si>
  <si>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</si>
  <si>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</si>
  <si>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</si>
  <si>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</si>
  <si>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</si>
  <si>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</si>
  <si>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</si>
  <si>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</si>
  <si>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</si>
  <si>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</si>
  <si>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</si>
  <si>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</si>
  <si>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</si>
  <si>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</si>
  <si>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</si>
  <si>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</si>
  <si>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</si>
  <si>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</si>
  <si>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</si>
  <si>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</si>
  <si>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</si>
  <si>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</si>
  <si>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</si>
  <si>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</si>
  <si>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</si>
  <si>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</si>
  <si>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</si>
  <si>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</si>
  <si>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</si>
  <si>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</si>
  <si>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</si>
  <si>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</si>
  <si>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</si>
  <si>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</si>
  <si>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</si>
  <si>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</si>
  <si>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</si>
  <si>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</si>
  <si>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</si>
  <si>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</si>
  <si>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</si>
  <si>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</si>
  <si>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</si>
  <si>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</si>
  <si>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</si>
  <si>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</si>
  <si>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</si>
  <si>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</si>
  <si>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</si>
  <si>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</si>
  <si>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</si>
  <si>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</si>
  <si>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</si>
  <si>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</si>
  <si>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</si>
  <si>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</si>
  <si>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</si>
  <si>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</si>
  <si>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</si>
  <si>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</si>
  <si>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</si>
  <si>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</si>
  <si>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</si>
  <si>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</si>
  <si>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</si>
  <si>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</si>
  <si>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</si>
  <si>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</si>
  <si>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</si>
  <si>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</si>
  <si>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</si>
  <si>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</si>
  <si>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</si>
  <si>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</si>
  <si>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</si>
  <si>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</si>
  <si>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</si>
  <si>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</si>
  <si>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</si>
  <si>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</si>
  <si>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</si>
  <si>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</si>
  <si>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</si>
  <si>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</si>
  <si>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</si>
  <si>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</si>
  <si>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</si>
  <si>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</si>
  <si>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</si>
  <si>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</si>
  <si>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</si>
  <si>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</si>
  <si>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</si>
  <si>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</si>
  <si>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</si>
  <si>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</si>
  <si>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</si>
  <si>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</si>
  <si>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</si>
  <si>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</si>
  <si>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</si>
  <si>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</si>
  <si>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</si>
  <si>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</si>
  <si>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</si>
  <si>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</si>
  <si>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</si>
  <si>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</si>
  <si>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</si>
  <si>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</si>
  <si>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</si>
  <si>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</si>
  <si>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</si>
  <si>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</si>
  <si>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</si>
  <si>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</si>
  <si>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</si>
  <si>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</si>
  <si>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</si>
  <si>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</si>
  <si>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</si>
  <si>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</si>
  <si>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</si>
  <si>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</si>
  <si>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</si>
  <si>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</si>
  <si>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</si>
  <si>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</si>
  <si>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</si>
  <si>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</si>
  <si>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</si>
  <si>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</si>
  <si>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</si>
  <si>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</si>
  <si>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</si>
  <si>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</si>
  <si>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</si>
  <si>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</si>
  <si>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</si>
  <si>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</si>
  <si>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</si>
  <si>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</si>
  <si>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</si>
  <si>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</si>
  <si>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</si>
  <si>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</si>
  <si>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</si>
  <si>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</si>
  <si>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</si>
  <si>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</si>
  <si>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</si>
  <si>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บัญชีเจ้าหนี้เงินสะสม</t>
  </si>
  <si>
    <t>ปีงบประมาณ  2561</t>
  </si>
  <si>
    <t xml:space="preserve">             ลูกหนี้ภาษี-ภาษีบำรุงท้องที่  ยกมา  ณ  วันที่  31  ตุลาคม  2560</t>
  </si>
  <si>
    <t>(3) รายได้จากทรัพย์สินอื่น ๆ</t>
  </si>
  <si>
    <t xml:space="preserve">            เงินเดือนพนักงานถ่ายโอน</t>
  </si>
  <si>
    <t xml:space="preserve">            ค่าเช่าบ้าน</t>
  </si>
  <si>
    <t xml:space="preserve">            จัดซื้อโต๊ะเฟเมก้า</t>
  </si>
  <si>
    <t xml:space="preserve">            จัดซื้อพัดลมติดผนัง</t>
  </si>
  <si>
    <t xml:space="preserve">            โครงการติดตั้งผ้าม่านหน้าต่าง</t>
  </si>
  <si>
    <t xml:space="preserve">            จัดซื้อคอมพิวเตอร์</t>
  </si>
  <si>
    <t xml:space="preserve">            โครงการก่อสร้างศาลาพักผู้โดยสาร</t>
  </si>
  <si>
    <t xml:space="preserve">            โครงการจัดทำอัฒจันทร์เชียกีฬา</t>
  </si>
  <si>
    <t xml:space="preserve">            โครงการติดตั้งฝ้าเพดานห้องเรียน</t>
  </si>
  <si>
    <t xml:space="preserve">                       หัก</t>
  </si>
  <si>
    <t xml:space="preserve">         ปี 2560</t>
  </si>
  <si>
    <t>5. เงินอุดหนุนอาหารกลางวัน  (ปฐมวัยฯ)</t>
  </si>
  <si>
    <t>6. เงินอุดหนุนอาหารกลางวัน  (ประถมฯ)</t>
  </si>
  <si>
    <t xml:space="preserve">             ลูกหนี้ภาษี-ภาษีบำรุงท้องที่  ยกมา  ณ  วันที่  30  พฤศจิกายน  2560</t>
  </si>
  <si>
    <t xml:space="preserve">         บัญชีภาษีบำรุงท้องที่</t>
  </si>
  <si>
    <t xml:space="preserve">         บัญชีรายได้จากทรัพย์สิน</t>
  </si>
  <si>
    <t xml:space="preserve">         บัญชีภาษีสรรพสามิต</t>
  </si>
  <si>
    <t xml:space="preserve">         บัญชีค่าธรรมเนียมจดทะเบียนสิทธิและนิติกรรมที่ดิน</t>
  </si>
  <si>
    <t>เงินรับฝาก - คชจ.5%</t>
  </si>
  <si>
    <t xml:space="preserve">             ลูกหนี้ภาษี-ภาษีบำรุงท้องที่  ยกมา  ณ  วันที่  31  ธันวาคม   2560</t>
  </si>
  <si>
    <t xml:space="preserve">         โรงเรียนปลอดโรค</t>
  </si>
  <si>
    <t xml:space="preserve">         โครงการหนูน้อยฟันสวย</t>
  </si>
  <si>
    <t xml:space="preserve">                                                   </t>
  </si>
  <si>
    <t xml:space="preserve">         บัญชีภาษีโรงเรือนและที่ดิน</t>
  </si>
  <si>
    <t xml:space="preserve">         บัญชีรายได้เบ็ดเตล็ดอื่น ๆ</t>
  </si>
  <si>
    <t xml:space="preserve">             ลูกหนี้ภาษี-ภาษีบำรุงท้องที่  ยกมา  ณ  วันที่  31  มกราคม   2561</t>
  </si>
  <si>
    <t>7. เงินอุดหนุนส่งเสริมศักยภาพการจัดการศึกษา</t>
  </si>
  <si>
    <t>8. เงินอุดหนุนค่าจัดการเรียนการสอน (ศพด.)  (ปฐมวัย)</t>
  </si>
  <si>
    <t>9. เงินอุดหนุนค่าจัดการเรียนการสอน (ศพด.)  (ประถม)</t>
  </si>
  <si>
    <t>10. เงินอุดหนุนบริการสาธารณสุข</t>
  </si>
  <si>
    <t>11.  เงินอุดหนุนเบี้ยยังชีพเอดส์</t>
  </si>
  <si>
    <t>12.  เงินอุดหนุนเบี้ยยังชีพผู้สูงอายุ</t>
  </si>
  <si>
    <t>13.  เงินอุดหนุนเบี้ยยังชีพคนพิการ</t>
  </si>
  <si>
    <t>14.  เงินอุดหนุนค่าวัสดุ  (ศพด.)</t>
  </si>
  <si>
    <t xml:space="preserve">             ลูกหนี้ภาษี-ภาษีบำรุงท้องที่  ยกมา  ณ  วันที่  28  กุมภาพันธ์   2561</t>
  </si>
  <si>
    <t>2. เงินอุดหนุนโครงการก่อสร้างถนนคอนกรีตสายแววศักดิ์</t>
  </si>
  <si>
    <t xml:space="preserve">             ลูกหนี้ภาษี-ภาษีบำรุงท้องที่  ยกมา  ณ  วันที่   31  มีนาคม   2561</t>
  </si>
  <si>
    <t>6 500</t>
  </si>
  <si>
    <t xml:space="preserve">         บัญชีภาษีมูลค่าเพิ่มตาม พรบ.</t>
  </si>
  <si>
    <t xml:space="preserve">                     </t>
  </si>
  <si>
    <t>.</t>
  </si>
  <si>
    <t>ค่าตอบแทน</t>
  </si>
  <si>
    <t>ค่าปรับผิดสัญญา</t>
  </si>
  <si>
    <t>เงินอุดหนุนเฉพาะกิจ-ถนนคอนกรีตแววศักดิ์</t>
  </si>
  <si>
    <t>15. เงินอุดหนุนค่าหนังสือเรียน</t>
  </si>
  <si>
    <t>16. เงินอุดหนุนค่าเครื่องแบบนักเรียน</t>
  </si>
  <si>
    <t>17. เงินอุดหนุนค่ากิจกรรมพัฒนาผู้เรียน</t>
  </si>
  <si>
    <t>18. เงินอุดหนุนภาคบังคับ รร.เงินเดือนครู/รร</t>
  </si>
  <si>
    <t>เงินรับฝาก - ค่ารักษาพยาบาล</t>
  </si>
  <si>
    <t>เงินรับฝาก - ประกันสัญญา</t>
  </si>
  <si>
    <t>15. เงินอุดหนุน ค่าอุปกรณ์การเรียน</t>
  </si>
  <si>
    <t>16. เงินอุดหนุน สำรวจและขึ้นทะเบียนสัตว์</t>
  </si>
  <si>
    <t>17. เงินอุดหนุน ขับเคลื่อนโครงการสัตว์</t>
  </si>
  <si>
    <t>ณ  วันที่   30  มิถุนายน  2561</t>
  </si>
  <si>
    <t xml:space="preserve">             ลูกหนี้ภาษี-ภาษีบำรุงท้องที่  ยกมา  ณ  วันที่   30  มิถุนายน   2561</t>
  </si>
  <si>
    <t xml:space="preserve">             ลูกหนี้ภาษี-ภาษีบำรุงท้องที่  ยกมา  ณ  วันที่   31 พฤษภาคม  2561</t>
  </si>
  <si>
    <t xml:space="preserve">(3)  รายได้เบ็ดเตล็ดอื่น ๆ </t>
  </si>
  <si>
    <t xml:space="preserve">         บัญชีภาษีป้าย</t>
  </si>
  <si>
    <t xml:space="preserve">         บัญชีค่าธรรมเนียมทะเบียนพาณิชย์</t>
  </si>
  <si>
    <t>ณ  วันที่  31  กรกฎาคม     2561</t>
  </si>
  <si>
    <t>ณ  วันที่   31  กรกาคม  2561</t>
  </si>
  <si>
    <t>ณ  วันที่   31  กรกฎาคม  2561</t>
  </si>
  <si>
    <t xml:space="preserve">             ลูกหนี้ภาษี-ภาษีบำรุงท้องที่  ยกมา  ณ  วันที่   31  กรกฎาคม   2561</t>
  </si>
  <si>
    <t>ณ  วันที่   31  กรกฎาคม   2561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</si>
  <si>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กรกฎาคม  พ.ศ. 2561</t>
    </r>
  </si>
  <si>
    <t xml:space="preserve">         บัญชีค่าใบอนุญาตที่เป็นอันตรายต่อสุขภาพ</t>
  </si>
  <si>
    <t xml:space="preserve">         บัญชีค่าใบอนุญาตโฆษณาโดยใช้เครื่องเสียง</t>
  </si>
  <si>
    <t xml:space="preserve">         บัญชีค่าภาคหลวงแร่</t>
  </si>
  <si>
    <t xml:space="preserve">         บัญชีเงินอุดหนุนทั่วไป - เบี้ยยังชีพคนชรา</t>
  </si>
  <si>
    <t xml:space="preserve">         บัญชีเงินอุดหนุนทั่วไป - คนพิการ</t>
  </si>
  <si>
    <t xml:space="preserve">         บัญชีเงินอุดหนุนทั่วไป - อาหารเสริม (นม) (ปฐมวัย)</t>
  </si>
  <si>
    <t xml:space="preserve">         บัญชีเงินอุดหนุนทั่วไป - อาหารเสริม (นม) (ประถมฯ)</t>
  </si>
  <si>
    <t xml:space="preserve">         บัญชีเงินอุดหนุนทั่วไป - อาหารกลางวัน  (ปฐมวัย)</t>
  </si>
  <si>
    <t xml:space="preserve">         บัญชีเงินอุดหนุนทั่วไป - อาหารกลางวัน  (ประถม)</t>
  </si>
  <si>
    <t xml:space="preserve">         บัญชีเงินอุดหนุนทั่วไป - ผู้ป่วยเอดส์</t>
  </si>
  <si>
    <t xml:space="preserve">         บัญชีเงินอุดหนุนทั่วไป - เงินเดือนครู/ค่าจ้าง (ประถม)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</si>
</sst>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7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Border="1" applyAlignment="1">
      <alignment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3" fillId="0" borderId="0" xfId="38" applyFont="1" applyAlignment="1">
      <alignment horizontal="right"/>
    </xf>
    <xf numFmtId="43" fontId="3" fillId="34" borderId="59" xfId="38" applyFont="1" applyFill="1" applyBorder="1" applyAlignment="1">
      <alignment/>
    </xf>
    <xf numFmtId="43" fontId="3" fillId="34" borderId="59" xfId="38" applyFont="1" applyFill="1" applyBorder="1" applyAlignment="1">
      <alignment horizontal="center"/>
    </xf>
    <xf numFmtId="43" fontId="1" fillId="0" borderId="23" xfId="38" applyFont="1" applyBorder="1" applyAlignment="1">
      <alignment horizontal="center"/>
    </xf>
    <xf numFmtId="43" fontId="1" fillId="0" borderId="30" xfId="38" applyFont="1" applyBorder="1" applyAlignment="1">
      <alignment horizontal="center"/>
    </xf>
    <xf numFmtId="43" fontId="3" fillId="0" borderId="0" xfId="0" applyNumberFormat="1" applyFont="1" applyAlignment="1">
      <alignment/>
    </xf>
    <xf numFmtId="43" fontId="3" fillId="34" borderId="25" xfId="38" applyFont="1" applyFill="1" applyBorder="1" applyAlignment="1">
      <alignment/>
    </xf>
    <xf numFmtId="43" fontId="2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5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2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8782050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9525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8782050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9" sqref="A9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7" width="9.140625" style="7" customWidth="1"/>
    <col min="8" max="8" width="19.7109375" style="7" customWidth="1"/>
    <col min="9" max="16384" width="9.140625" style="7" customWidth="1"/>
  </cols>
  <sheetData>
    <row r="1" spans="1:5" ht="20.25" customHeight="1">
      <c r="A1" s="220" t="s">
        <v>100</v>
      </c>
      <c r="B1" s="220"/>
      <c r="C1" s="220"/>
      <c r="D1" s="220"/>
      <c r="E1" s="220"/>
    </row>
    <row r="2" spans="1:5" ht="20.25" customHeight="1">
      <c r="A2" s="220" t="s">
        <v>49</v>
      </c>
      <c r="B2" s="220"/>
      <c r="C2" s="220"/>
      <c r="D2" s="220"/>
      <c r="E2" s="220"/>
    </row>
    <row r="3" spans="1:5" ht="20.25" customHeight="1">
      <c r="A3" s="220" t="s">
        <v>285</v>
      </c>
      <c r="B3" s="220"/>
      <c r="C3" s="220"/>
      <c r="D3" s="220"/>
      <c r="E3" s="220"/>
    </row>
    <row r="4" spans="1:4" ht="21.75" customHeight="1">
      <c r="A4" s="52" t="s">
        <v>5</v>
      </c>
      <c r="B4" s="52" t="s">
        <v>8</v>
      </c>
      <c r="C4" s="53" t="s">
        <v>6</v>
      </c>
      <c r="D4" s="54" t="s">
        <v>7</v>
      </c>
    </row>
    <row r="5" spans="1:4" ht="21.75" customHeight="1">
      <c r="A5" s="55" t="s">
        <v>54</v>
      </c>
      <c r="B5" s="56"/>
      <c r="C5" s="172"/>
      <c r="D5" s="173"/>
    </row>
    <row r="6" spans="1:6" ht="21.75" customHeight="1">
      <c r="A6" s="57" t="s">
        <v>115</v>
      </c>
      <c r="B6" s="58" t="s">
        <v>51</v>
      </c>
      <c r="C6" s="212">
        <v>2351.9</v>
      </c>
      <c r="D6" s="175"/>
      <c r="F6" s="212"/>
    </row>
    <row r="7" spans="1:8" ht="21.75" customHeight="1">
      <c r="A7" s="57" t="s">
        <v>116</v>
      </c>
      <c r="B7" s="58" t="s">
        <v>51</v>
      </c>
      <c r="C7" s="212">
        <v>4047050.66</v>
      </c>
      <c r="D7" s="175"/>
      <c r="F7" s="212"/>
      <c r="H7" s="212"/>
    </row>
    <row r="8" spans="1:8" ht="21.75" customHeight="1">
      <c r="A8" s="57" t="s">
        <v>117</v>
      </c>
      <c r="B8" s="58" t="s">
        <v>51</v>
      </c>
      <c r="C8" s="212">
        <v>118.95</v>
      </c>
      <c r="D8" s="175"/>
      <c r="F8" s="212"/>
      <c r="H8" s="212"/>
    </row>
    <row r="9" spans="1:9" ht="21.75" customHeight="1">
      <c r="A9" s="59" t="s">
        <v>55</v>
      </c>
      <c r="B9" s="58"/>
      <c r="C9" s="212"/>
      <c r="D9" s="175"/>
      <c r="F9" s="212"/>
      <c r="H9" s="212"/>
      <c r="I9" s="7" t="s">
        <v>247</v>
      </c>
    </row>
    <row r="10" spans="1:8" ht="21.75" customHeight="1">
      <c r="A10" s="57" t="s">
        <v>118</v>
      </c>
      <c r="B10" s="58" t="s">
        <v>52</v>
      </c>
      <c r="C10" s="212">
        <v>10512689.75</v>
      </c>
      <c r="D10" s="175"/>
      <c r="F10" s="212"/>
      <c r="H10" s="212"/>
    </row>
    <row r="11" spans="1:8" ht="21.75" customHeight="1">
      <c r="A11" s="57" t="s">
        <v>119</v>
      </c>
      <c r="B11" s="58" t="s">
        <v>52</v>
      </c>
      <c r="C11" s="212">
        <v>5710222.76</v>
      </c>
      <c r="D11" s="175"/>
      <c r="F11" s="212"/>
      <c r="H11" s="212"/>
    </row>
    <row r="12" spans="1:8" ht="21.75" customHeight="1">
      <c r="A12" s="57" t="s">
        <v>211</v>
      </c>
      <c r="B12" s="58" t="s">
        <v>52</v>
      </c>
      <c r="C12" s="212">
        <v>103719.7</v>
      </c>
      <c r="D12" s="175"/>
      <c r="F12" s="212"/>
      <c r="H12" s="212"/>
    </row>
    <row r="13" spans="1:8" ht="21.75" customHeight="1">
      <c r="A13" s="57" t="s">
        <v>101</v>
      </c>
      <c r="B13" s="58">
        <v>701</v>
      </c>
      <c r="C13" s="212">
        <v>4252874.96</v>
      </c>
      <c r="D13" s="175"/>
      <c r="F13" s="212"/>
      <c r="H13" s="216"/>
    </row>
    <row r="14" spans="1:8" ht="21.75" customHeight="1">
      <c r="A14" s="57" t="s">
        <v>108</v>
      </c>
      <c r="B14" s="58">
        <v>702</v>
      </c>
      <c r="C14" s="212">
        <v>5000</v>
      </c>
      <c r="D14" s="175"/>
      <c r="F14" s="20"/>
      <c r="H14" s="216"/>
    </row>
    <row r="15" spans="1:9" ht="21.75" customHeight="1">
      <c r="A15" s="57" t="s">
        <v>103</v>
      </c>
      <c r="B15" s="58">
        <v>703</v>
      </c>
      <c r="C15" s="212">
        <v>19481442</v>
      </c>
      <c r="D15" s="175"/>
      <c r="F15" s="20"/>
      <c r="I15" s="7" t="s">
        <v>264</v>
      </c>
    </row>
    <row r="16" spans="1:6" ht="21.75" customHeight="1">
      <c r="A16" s="57" t="s">
        <v>212</v>
      </c>
      <c r="B16" s="58"/>
      <c r="C16" s="212">
        <v>0</v>
      </c>
      <c r="D16" s="175"/>
      <c r="F16" s="20"/>
    </row>
    <row r="17" spans="1:6" ht="21.75" customHeight="1">
      <c r="A17" s="57" t="s">
        <v>215</v>
      </c>
      <c r="B17" s="58"/>
      <c r="C17" s="212">
        <v>119.84</v>
      </c>
      <c r="D17" s="175"/>
      <c r="F17" s="20"/>
    </row>
    <row r="18" spans="1:6" ht="21.75" customHeight="1">
      <c r="A18" s="59" t="s">
        <v>56</v>
      </c>
      <c r="B18" s="60"/>
      <c r="C18" s="212"/>
      <c r="D18" s="175"/>
      <c r="F18" s="20"/>
    </row>
    <row r="19" spans="1:6" ht="21.75" customHeight="1">
      <c r="A19" s="57" t="s">
        <v>85</v>
      </c>
      <c r="B19" s="61" t="s">
        <v>82</v>
      </c>
      <c r="C19" s="212">
        <v>1427.15</v>
      </c>
      <c r="D19" s="175"/>
      <c r="F19" s="20"/>
    </row>
    <row r="20" spans="1:6" ht="21.75" customHeight="1">
      <c r="A20" s="57" t="s">
        <v>81</v>
      </c>
      <c r="B20" s="61" t="s">
        <v>53</v>
      </c>
      <c r="C20" s="213">
        <v>16400</v>
      </c>
      <c r="D20" s="175"/>
      <c r="F20" s="20"/>
    </row>
    <row r="21" spans="1:6" ht="21.75" customHeight="1">
      <c r="A21" s="57" t="s">
        <v>105</v>
      </c>
      <c r="B21" s="61" t="s">
        <v>106</v>
      </c>
      <c r="C21" s="213">
        <v>80687</v>
      </c>
      <c r="D21" s="175"/>
      <c r="F21" s="20"/>
    </row>
    <row r="22" spans="1:6" ht="21.75" customHeight="1">
      <c r="A22" s="57" t="s">
        <v>57</v>
      </c>
      <c r="B22" s="61" t="s">
        <v>47</v>
      </c>
      <c r="C22" s="213">
        <v>4695276.6</v>
      </c>
      <c r="D22" s="175"/>
      <c r="F22" s="20"/>
    </row>
    <row r="23" spans="1:6" ht="21.75" customHeight="1">
      <c r="A23" s="57" t="s">
        <v>110</v>
      </c>
      <c r="B23" s="60">
        <v>6000</v>
      </c>
      <c r="C23" s="213">
        <v>12275</v>
      </c>
      <c r="D23" s="175"/>
      <c r="F23" s="20"/>
    </row>
    <row r="24" spans="1:6" ht="21.75" customHeight="1">
      <c r="A24" s="57" t="s">
        <v>109</v>
      </c>
      <c r="B24" s="60">
        <v>100</v>
      </c>
      <c r="C24" s="213">
        <v>8024281</v>
      </c>
      <c r="D24" s="175"/>
      <c r="F24" s="20"/>
    </row>
    <row r="25" spans="1:6" ht="21.75" customHeight="1">
      <c r="A25" s="57" t="s">
        <v>111</v>
      </c>
      <c r="B25" s="60">
        <v>101</v>
      </c>
      <c r="C25" s="213">
        <v>308720</v>
      </c>
      <c r="D25" s="175"/>
      <c r="F25" s="20"/>
    </row>
    <row r="26" spans="1:6" ht="21.75" customHeight="1">
      <c r="A26" s="57" t="s">
        <v>112</v>
      </c>
      <c r="B26" s="60">
        <v>102</v>
      </c>
      <c r="C26" s="213">
        <v>2187200</v>
      </c>
      <c r="D26" s="175"/>
      <c r="F26" s="20"/>
    </row>
    <row r="27" spans="1:6" ht="21.75" customHeight="1">
      <c r="A27" s="57" t="s">
        <v>58</v>
      </c>
      <c r="B27" s="60">
        <v>200</v>
      </c>
      <c r="C27" s="213">
        <v>207700</v>
      </c>
      <c r="D27" s="175"/>
      <c r="F27" s="20"/>
    </row>
    <row r="28" spans="1:6" ht="21.75" customHeight="1">
      <c r="A28" s="57" t="s">
        <v>113</v>
      </c>
      <c r="B28" s="60" t="s">
        <v>114</v>
      </c>
      <c r="C28" s="213">
        <v>28000</v>
      </c>
      <c r="D28" s="175"/>
      <c r="F28" s="20"/>
    </row>
    <row r="29" spans="1:6" ht="21.75" customHeight="1">
      <c r="A29" s="57" t="s">
        <v>59</v>
      </c>
      <c r="B29" s="60">
        <v>250</v>
      </c>
      <c r="C29" s="213">
        <v>4118660.27</v>
      </c>
      <c r="D29" s="175"/>
      <c r="F29" s="20"/>
    </row>
    <row r="30" spans="1:6" ht="21.75" customHeight="1">
      <c r="A30" s="57" t="s">
        <v>60</v>
      </c>
      <c r="B30" s="60">
        <v>270</v>
      </c>
      <c r="C30" s="213">
        <v>1027337.87</v>
      </c>
      <c r="D30" s="175"/>
      <c r="F30" s="20"/>
    </row>
    <row r="31" spans="1:6" ht="21.75" customHeight="1">
      <c r="A31" s="57" t="s">
        <v>36</v>
      </c>
      <c r="B31" s="60">
        <v>6270</v>
      </c>
      <c r="C31" s="176">
        <v>0</v>
      </c>
      <c r="D31" s="175"/>
      <c r="F31" s="20"/>
    </row>
    <row r="32" spans="1:6" ht="21.75" customHeight="1">
      <c r="A32" s="57" t="s">
        <v>37</v>
      </c>
      <c r="B32" s="60">
        <v>300</v>
      </c>
      <c r="C32" s="176">
        <v>358020.25</v>
      </c>
      <c r="D32" s="175"/>
      <c r="F32" s="20"/>
    </row>
    <row r="33" spans="1:6" ht="21.75" customHeight="1">
      <c r="A33" s="57" t="s">
        <v>38</v>
      </c>
      <c r="B33" s="60">
        <v>400</v>
      </c>
      <c r="C33" s="176">
        <v>12500</v>
      </c>
      <c r="D33" s="175"/>
      <c r="F33" s="20"/>
    </row>
    <row r="34" spans="1:6" ht="21.75" customHeight="1">
      <c r="A34" s="57" t="s">
        <v>61</v>
      </c>
      <c r="B34" s="60">
        <v>450</v>
      </c>
      <c r="C34" s="176">
        <v>579012.35</v>
      </c>
      <c r="D34" s="175"/>
      <c r="F34" s="20"/>
    </row>
    <row r="35" spans="1:6" ht="21.75" customHeight="1">
      <c r="A35" s="57" t="s">
        <v>62</v>
      </c>
      <c r="B35" s="60">
        <v>500</v>
      </c>
      <c r="C35" s="176">
        <v>178000</v>
      </c>
      <c r="D35" s="175"/>
      <c r="F35" s="20"/>
    </row>
    <row r="36" spans="1:6" ht="21.75" customHeight="1">
      <c r="A36" s="57" t="s">
        <v>62</v>
      </c>
      <c r="B36" s="60" t="s">
        <v>262</v>
      </c>
      <c r="C36" s="176">
        <v>484840</v>
      </c>
      <c r="D36" s="175"/>
      <c r="F36" s="20"/>
    </row>
    <row r="37" spans="1:6" ht="21.75" customHeight="1">
      <c r="A37" s="57" t="s">
        <v>84</v>
      </c>
      <c r="B37" s="60">
        <v>550</v>
      </c>
      <c r="C37" s="176">
        <v>0</v>
      </c>
      <c r="D37" s="175"/>
      <c r="F37" s="20"/>
    </row>
    <row r="38" spans="1:6" ht="20.25" customHeight="1">
      <c r="A38" s="57" t="s">
        <v>216</v>
      </c>
      <c r="B38" s="60"/>
      <c r="C38" s="176"/>
      <c r="D38" s="175"/>
      <c r="F38" s="20"/>
    </row>
    <row r="39" spans="1:6" ht="21.75" customHeight="1">
      <c r="A39" s="57" t="s">
        <v>86</v>
      </c>
      <c r="B39" s="60">
        <v>600</v>
      </c>
      <c r="C39" s="174"/>
      <c r="D39" s="180">
        <v>290300</v>
      </c>
      <c r="F39" s="20"/>
    </row>
    <row r="40" spans="1:4" ht="21.75" customHeight="1">
      <c r="A40" s="57" t="s">
        <v>221</v>
      </c>
      <c r="B40" s="60">
        <v>600</v>
      </c>
      <c r="C40" s="174"/>
      <c r="D40" s="180">
        <v>0</v>
      </c>
    </row>
    <row r="41" spans="1:4" ht="21.75" customHeight="1">
      <c r="A41" s="57" t="s">
        <v>63</v>
      </c>
      <c r="B41" s="60">
        <v>700</v>
      </c>
      <c r="C41" s="174"/>
      <c r="D41" s="180">
        <v>25799554.58</v>
      </c>
    </row>
    <row r="42" spans="1:4" ht="21.75" customHeight="1">
      <c r="A42" s="57" t="s">
        <v>64</v>
      </c>
      <c r="B42" s="60">
        <v>703</v>
      </c>
      <c r="C42" s="174"/>
      <c r="D42" s="180">
        <v>9155049.88</v>
      </c>
    </row>
    <row r="43" spans="1:4" ht="21.75" customHeight="1">
      <c r="A43" s="57" t="s">
        <v>102</v>
      </c>
      <c r="B43" s="60">
        <v>800</v>
      </c>
      <c r="C43" s="174"/>
      <c r="D43" s="180">
        <v>3258080.97</v>
      </c>
    </row>
    <row r="44" spans="1:4" ht="20.25" customHeight="1">
      <c r="A44" s="57" t="s">
        <v>104</v>
      </c>
      <c r="B44" s="60">
        <v>801</v>
      </c>
      <c r="C44" s="174"/>
      <c r="D44" s="180">
        <v>2941939.57</v>
      </c>
    </row>
    <row r="45" spans="1:4" ht="21" customHeight="1">
      <c r="A45" s="57" t="s">
        <v>65</v>
      </c>
      <c r="B45" s="60">
        <v>821</v>
      </c>
      <c r="C45" s="174"/>
      <c r="D45" s="180">
        <v>24687477.3</v>
      </c>
    </row>
    <row r="46" spans="1:4" ht="21.75" customHeight="1">
      <c r="A46" s="62" t="s">
        <v>99</v>
      </c>
      <c r="B46" s="63">
        <v>900</v>
      </c>
      <c r="C46" s="177"/>
      <c r="D46" s="217">
        <v>303525.71</v>
      </c>
    </row>
    <row r="47" spans="1:4" ht="19.5" customHeight="1" thickBot="1">
      <c r="A47" s="36" t="s">
        <v>48</v>
      </c>
      <c r="B47" s="35"/>
      <c r="C47" s="178">
        <f>SUM(C6:C45)</f>
        <v>66435928.010000005</v>
      </c>
      <c r="D47" s="179">
        <f>SUM(D39:D46)</f>
        <v>66435928.01</v>
      </c>
    </row>
    <row r="48" ht="24" thickTop="1"/>
    <row r="55" spans="1:5" ht="23.25">
      <c r="A55" s="222"/>
      <c r="B55" s="222"/>
      <c r="C55" s="222"/>
      <c r="D55" s="222"/>
      <c r="E55" s="222"/>
    </row>
    <row r="56" spans="1:5" ht="23.25">
      <c r="A56" s="221"/>
      <c r="B56" s="221"/>
      <c r="C56" s="221"/>
      <c r="D56" s="221"/>
      <c r="E56" s="221"/>
    </row>
    <row r="57" spans="1:5" ht="23.25">
      <c r="A57" s="221"/>
      <c r="B57" s="221"/>
      <c r="C57" s="221"/>
      <c r="D57" s="221"/>
      <c r="E57" s="221"/>
    </row>
    <row r="59" ht="23.25">
      <c r="C59" s="21"/>
    </row>
    <row r="60" ht="23.25">
      <c r="C60" s="21"/>
    </row>
    <row r="61" ht="23.25">
      <c r="C61" s="21"/>
    </row>
  </sheetData>
  <sheetProtection/>
  <mergeCells count="6">
    <mergeCell ref="A56:E56"/>
    <mergeCell ref="A57:E57"/>
    <mergeCell ref="A55:E55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37">
      <selection activeCell="I80" sqref="I80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20" t="s">
        <v>120</v>
      </c>
      <c r="B3" s="220"/>
      <c r="C3" s="220"/>
      <c r="D3" s="220"/>
      <c r="E3" s="220"/>
    </row>
    <row r="4" spans="1:5" ht="25.5" customHeight="1">
      <c r="A4" s="220" t="s">
        <v>9</v>
      </c>
      <c r="B4" s="220"/>
      <c r="C4" s="220"/>
      <c r="D4" s="220"/>
      <c r="E4" s="220"/>
    </row>
    <row r="5" ht="22.5" customHeight="1">
      <c r="E5" s="15" t="s">
        <v>222</v>
      </c>
    </row>
    <row r="6" spans="1:9" ht="22.5" customHeight="1">
      <c r="A6" s="220" t="s">
        <v>10</v>
      </c>
      <c r="B6" s="220"/>
      <c r="C6" s="220"/>
      <c r="D6" s="220"/>
      <c r="E6" s="220"/>
      <c r="I6" s="1" t="s">
        <v>265</v>
      </c>
    </row>
    <row r="7" spans="1:5" ht="22.5" customHeight="1" thickBot="1">
      <c r="A7" s="8" t="s">
        <v>289</v>
      </c>
      <c r="B7" s="8"/>
      <c r="C7" s="8"/>
      <c r="D7" s="8"/>
      <c r="E7" s="8"/>
    </row>
    <row r="8" spans="1:5" ht="24" customHeight="1" thickTop="1">
      <c r="A8" s="224" t="s">
        <v>11</v>
      </c>
      <c r="B8" s="225"/>
      <c r="C8" s="9"/>
      <c r="D8" s="13"/>
      <c r="E8" s="185" t="s">
        <v>14</v>
      </c>
    </row>
    <row r="9" spans="1:5" ht="23.25">
      <c r="A9" s="182" t="s">
        <v>12</v>
      </c>
      <c r="B9" s="183" t="s">
        <v>13</v>
      </c>
      <c r="C9" s="30" t="s">
        <v>5</v>
      </c>
      <c r="D9" s="18" t="s">
        <v>8</v>
      </c>
      <c r="E9" s="183" t="s">
        <v>13</v>
      </c>
    </row>
    <row r="10" spans="1:5" ht="22.5" thickBot="1">
      <c r="A10" s="181" t="s">
        <v>4</v>
      </c>
      <c r="B10" s="184" t="s">
        <v>4</v>
      </c>
      <c r="C10" s="10"/>
      <c r="D10" s="16"/>
      <c r="E10" s="184" t="s">
        <v>4</v>
      </c>
    </row>
    <row r="11" spans="1:5" ht="22.5" thickTop="1">
      <c r="A11" s="12"/>
      <c r="B11" s="187">
        <v>16842482.32</v>
      </c>
      <c r="C11" s="15" t="s">
        <v>16</v>
      </c>
      <c r="D11" s="2"/>
      <c r="E11" s="187">
        <v>18366733.57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7">
        <v>202600</v>
      </c>
      <c r="B13" s="195">
        <f>1540+1685.7+1429.74+19121.82+53257.84+53214.75+14226.53+8864.75+5035.68+7135.77</f>
        <v>165512.58</v>
      </c>
      <c r="C13" s="188" t="s">
        <v>17</v>
      </c>
      <c r="D13" s="189" t="s">
        <v>24</v>
      </c>
      <c r="E13" s="195">
        <v>7135.77</v>
      </c>
    </row>
    <row r="14" spans="1:5" ht="21.75">
      <c r="A14" s="208">
        <v>89600</v>
      </c>
      <c r="B14" s="195">
        <f>3138+3799+3710+3794+9019+5031+7294+7279+3287.5+3123</f>
        <v>49474.5</v>
      </c>
      <c r="C14" s="188" t="s">
        <v>18</v>
      </c>
      <c r="D14" s="189" t="s">
        <v>25</v>
      </c>
      <c r="E14" s="195">
        <v>3123</v>
      </c>
    </row>
    <row r="15" spans="1:5" ht="21.75">
      <c r="A15" s="207">
        <v>436000</v>
      </c>
      <c r="B15" s="194">
        <f>3000+3000+14632.64+6000+3000+3000+65308.22+3000+3000</f>
        <v>103940.86</v>
      </c>
      <c r="C15" s="188" t="s">
        <v>19</v>
      </c>
      <c r="D15" s="189" t="s">
        <v>26</v>
      </c>
      <c r="E15" s="194">
        <v>3000</v>
      </c>
    </row>
    <row r="16" spans="1:5" ht="21.75">
      <c r="A16" s="207">
        <v>0</v>
      </c>
      <c r="B16" s="195">
        <v>0</v>
      </c>
      <c r="C16" s="188" t="s">
        <v>20</v>
      </c>
      <c r="D16" s="189" t="s">
        <v>27</v>
      </c>
      <c r="E16" s="195">
        <v>0</v>
      </c>
    </row>
    <row r="17" spans="1:5" ht="21.75">
      <c r="A17" s="207">
        <v>42000</v>
      </c>
      <c r="B17" s="194">
        <f>3596+1134+188+924+1310+120+592+1428+736+638</f>
        <v>10666</v>
      </c>
      <c r="C17" s="188" t="s">
        <v>21</v>
      </c>
      <c r="D17" s="189" t="s">
        <v>28</v>
      </c>
      <c r="E17" s="194">
        <v>638</v>
      </c>
    </row>
    <row r="18" spans="1:5" ht="21.75">
      <c r="A18" s="208">
        <v>0</v>
      </c>
      <c r="B18" s="190">
        <v>0</v>
      </c>
      <c r="C18" s="188" t="s">
        <v>22</v>
      </c>
      <c r="D18" s="189" t="s">
        <v>29</v>
      </c>
      <c r="E18" s="194">
        <v>0</v>
      </c>
    </row>
    <row r="19" spans="1:5" ht="21.75">
      <c r="A19" s="207">
        <v>16550000</v>
      </c>
      <c r="B19" s="194">
        <f>367787.89+3553017.8+265143.75+1366019.02+232526.97+2249714.13+836356.67+231690.41+3665701.72</f>
        <v>12767958.360000001</v>
      </c>
      <c r="C19" s="188" t="s">
        <v>23</v>
      </c>
      <c r="D19" s="189" t="s">
        <v>30</v>
      </c>
      <c r="E19" s="194">
        <v>3665701.72</v>
      </c>
    </row>
    <row r="20" spans="1:5" ht="21.75">
      <c r="A20" s="207">
        <v>14560000</v>
      </c>
      <c r="B20" s="194">
        <f>2831014.5+3000154.5</f>
        <v>5831169</v>
      </c>
      <c r="C20" s="188" t="s">
        <v>97</v>
      </c>
      <c r="D20" s="189" t="s">
        <v>31</v>
      </c>
      <c r="E20" s="194">
        <v>0</v>
      </c>
    </row>
    <row r="21" spans="1:5" ht="22.5" thickBot="1">
      <c r="A21" s="209">
        <f>SUM(A13:A20)</f>
        <v>31880200</v>
      </c>
      <c r="B21" s="196">
        <f>SUM(B13:B20)</f>
        <v>18928721.3</v>
      </c>
      <c r="D21" s="14"/>
      <c r="E21" s="196">
        <f>SUM(E13:E20)</f>
        <v>3679598.49</v>
      </c>
    </row>
    <row r="22" spans="2:5" ht="22.5" thickTop="1">
      <c r="B22" s="193">
        <f>1698708+684300+268948+130242+1881+1400584+5810+163071+908732</f>
        <v>5262276</v>
      </c>
      <c r="C22" s="188" t="s">
        <v>66</v>
      </c>
      <c r="D22" s="191">
        <v>62000</v>
      </c>
      <c r="E22" s="214">
        <v>908732</v>
      </c>
    </row>
    <row r="23" spans="2:5" ht="21.75">
      <c r="B23" s="194">
        <f>207.94+157.03+68.08+930.7+787.76+321.69+200.8+1307.64</f>
        <v>3981.6400000000003</v>
      </c>
      <c r="C23" s="188" t="s">
        <v>87</v>
      </c>
      <c r="D23" s="192" t="s">
        <v>89</v>
      </c>
      <c r="E23" s="194">
        <v>1307.64</v>
      </c>
    </row>
    <row r="24" spans="2:5" ht="21.75">
      <c r="B24" s="190">
        <f>2680+6400+65780</f>
        <v>74860</v>
      </c>
      <c r="C24" s="188" t="s">
        <v>67</v>
      </c>
      <c r="D24" s="192" t="s">
        <v>53</v>
      </c>
      <c r="E24" s="194">
        <v>0</v>
      </c>
    </row>
    <row r="25" spans="2:5" ht="21.75">
      <c r="B25" s="194">
        <f>600+600+1500+1500</f>
        <v>4200</v>
      </c>
      <c r="C25" s="188" t="s">
        <v>217</v>
      </c>
      <c r="D25" s="192" t="s">
        <v>47</v>
      </c>
      <c r="E25" s="194">
        <v>1500</v>
      </c>
    </row>
    <row r="26" spans="2:5" ht="21.75">
      <c r="B26" s="194">
        <f>20</f>
        <v>20</v>
      </c>
      <c r="C26" s="188" t="s">
        <v>266</v>
      </c>
      <c r="D26" s="192"/>
      <c r="E26" s="194">
        <v>0</v>
      </c>
    </row>
    <row r="27" spans="2:5" ht="21.75">
      <c r="B27" s="194">
        <f>11640</f>
        <v>11640</v>
      </c>
      <c r="C27" s="188" t="s">
        <v>267</v>
      </c>
      <c r="D27" s="192"/>
      <c r="E27" s="194">
        <v>0</v>
      </c>
    </row>
    <row r="28" spans="2:5" ht="21.75">
      <c r="B28" s="194">
        <f>1129151.13</f>
        <v>1129151.13</v>
      </c>
      <c r="C28" s="188" t="s">
        <v>214</v>
      </c>
      <c r="D28" s="192"/>
      <c r="E28" s="194">
        <v>0</v>
      </c>
    </row>
    <row r="29" spans="2:5" ht="21.75">
      <c r="B29" s="190">
        <f>13675+4266.09</f>
        <v>17941.09</v>
      </c>
      <c r="C29" s="188" t="s">
        <v>50</v>
      </c>
      <c r="D29" s="191">
        <v>700</v>
      </c>
      <c r="E29" s="194">
        <v>0</v>
      </c>
    </row>
    <row r="30" spans="2:5" ht="21.75">
      <c r="B30" s="190">
        <f>484840</f>
        <v>484840</v>
      </c>
      <c r="C30" s="188" t="s">
        <v>268</v>
      </c>
      <c r="D30" s="191"/>
      <c r="E30" s="215">
        <v>0</v>
      </c>
    </row>
    <row r="31" spans="2:5" ht="21.75">
      <c r="B31" s="194">
        <f>279868.85+293624.25+646169.22+283506.1+404489.16+288529.37+287011.09+279119.26+280421.97+280988.19</f>
        <v>3323727.4599999995</v>
      </c>
      <c r="C31" s="188" t="s">
        <v>88</v>
      </c>
      <c r="D31" s="191">
        <v>900</v>
      </c>
      <c r="E31" s="197">
        <v>280988.19</v>
      </c>
    </row>
    <row r="32" spans="2:5" ht="21.75">
      <c r="B32" s="40"/>
      <c r="D32" s="14"/>
      <c r="E32" s="23"/>
    </row>
    <row r="33" spans="2:5" ht="21.75">
      <c r="B33" s="2"/>
      <c r="D33" s="14"/>
      <c r="E33" s="23"/>
    </row>
    <row r="34" spans="2:5" ht="21.75">
      <c r="B34" s="2"/>
      <c r="D34" s="14"/>
      <c r="E34" s="23"/>
    </row>
    <row r="35" spans="2:5" ht="21.75">
      <c r="B35" s="2"/>
      <c r="D35" s="2"/>
      <c r="E35" s="23"/>
    </row>
    <row r="36" spans="2:5" ht="21.75">
      <c r="B36" s="3"/>
      <c r="D36" s="2"/>
      <c r="E36" s="26"/>
    </row>
    <row r="37" spans="2:5" ht="21.75">
      <c r="B37" s="198">
        <f>SUM(B22:B36)</f>
        <v>10312637.319999998</v>
      </c>
      <c r="D37" s="2"/>
      <c r="E37" s="199">
        <f>SUM(E22:E31)</f>
        <v>1192527.83</v>
      </c>
    </row>
    <row r="38" spans="2:5" ht="26.25" customHeight="1" thickBot="1">
      <c r="B38" s="200">
        <f>SUM(B37+B21)</f>
        <v>29241358.619999997</v>
      </c>
      <c r="C38" s="11" t="s">
        <v>15</v>
      </c>
      <c r="D38" s="3"/>
      <c r="E38" s="200">
        <f>SUM(+E37+E21)</f>
        <v>4872126.32</v>
      </c>
    </row>
    <row r="39" spans="2:5" ht="22.5" thickTop="1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16.5" customHeight="1">
      <c r="B44" s="4"/>
      <c r="C44" s="11"/>
      <c r="D44" s="4"/>
      <c r="E44" s="4"/>
    </row>
    <row r="45" spans="1:3" s="167" customFormat="1" ht="22.5" customHeight="1">
      <c r="A45" s="166"/>
      <c r="B45" s="166"/>
      <c r="C45" s="166"/>
    </row>
    <row r="46" spans="1:6" s="167" customFormat="1" ht="22.5" customHeight="1">
      <c r="A46" s="223" t="s">
        <v>203</v>
      </c>
      <c r="B46" s="223"/>
      <c r="C46" s="223"/>
      <c r="D46" s="223"/>
      <c r="E46" s="223"/>
      <c r="F46" s="223"/>
    </row>
    <row r="47" spans="1:3" s="167" customFormat="1" ht="22.5" customHeight="1">
      <c r="A47" s="166"/>
      <c r="B47" s="166"/>
      <c r="C47" s="166"/>
    </row>
    <row r="48" spans="1:3" ht="22.5" customHeight="1" thickBot="1">
      <c r="A48" s="4"/>
      <c r="B48" s="4"/>
      <c r="C48" s="4"/>
    </row>
    <row r="49" spans="1:5" ht="24" customHeight="1" thickTop="1">
      <c r="A49" s="224" t="s">
        <v>11</v>
      </c>
      <c r="B49" s="225"/>
      <c r="C49" s="41"/>
      <c r="D49" s="13"/>
      <c r="E49" s="185" t="s">
        <v>14</v>
      </c>
    </row>
    <row r="50" spans="1:5" ht="23.25">
      <c r="A50" s="182" t="s">
        <v>12</v>
      </c>
      <c r="B50" s="183" t="s">
        <v>13</v>
      </c>
      <c r="C50" s="30" t="s">
        <v>5</v>
      </c>
      <c r="D50" s="14" t="s">
        <v>8</v>
      </c>
      <c r="E50" s="183" t="s">
        <v>13</v>
      </c>
    </row>
    <row r="51" spans="1:10" ht="22.5" thickBot="1">
      <c r="A51" s="181" t="s">
        <v>4</v>
      </c>
      <c r="B51" s="184" t="s">
        <v>4</v>
      </c>
      <c r="C51" s="10"/>
      <c r="D51" s="16"/>
      <c r="E51" s="184" t="s">
        <v>4</v>
      </c>
      <c r="J51" s="1" t="s">
        <v>247</v>
      </c>
    </row>
    <row r="52" spans="1:5" ht="22.5" thickTop="1">
      <c r="A52" s="12"/>
      <c r="B52" s="2"/>
      <c r="C52" s="17" t="s">
        <v>32</v>
      </c>
      <c r="D52" s="2"/>
      <c r="E52" s="2"/>
    </row>
    <row r="53" spans="1:5" ht="21.75">
      <c r="A53" s="22">
        <v>7058710</v>
      </c>
      <c r="B53" s="28">
        <f>244400+345500.44+776378.42+259458.45+258358.44+265274.02+1027887.19+252062+257708.95+1012448.69</f>
        <v>4699476.6</v>
      </c>
      <c r="C53" s="15" t="s">
        <v>33</v>
      </c>
      <c r="D53" s="6" t="s">
        <v>47</v>
      </c>
      <c r="E53" s="201">
        <v>1012448.69</v>
      </c>
    </row>
    <row r="54" spans="1:5" ht="21.75">
      <c r="A54" s="22">
        <v>0</v>
      </c>
      <c r="B54" s="28">
        <f>1790+1734+1734+1734+1761+1761+1761</f>
        <v>12275</v>
      </c>
      <c r="C54" s="15" t="s">
        <v>193</v>
      </c>
      <c r="D54" s="6">
        <v>6000</v>
      </c>
      <c r="E54" s="201">
        <v>1761</v>
      </c>
    </row>
    <row r="55" spans="1:5" ht="21.75">
      <c r="A55" s="22">
        <v>10654460</v>
      </c>
      <c r="B55" s="201">
        <f>784485+822860+804060+794060+794060+794060+805400+805400+805400+814496</f>
        <v>8024281</v>
      </c>
      <c r="C55" s="15" t="s">
        <v>194</v>
      </c>
      <c r="D55" s="5">
        <v>100</v>
      </c>
      <c r="E55" s="201">
        <v>814496</v>
      </c>
    </row>
    <row r="56" spans="1:5" ht="21.75">
      <c r="A56" s="22">
        <v>0</v>
      </c>
      <c r="B56" s="201">
        <f>39300+38180+38180+38180+38720+38720+38720+38720</f>
        <v>308720</v>
      </c>
      <c r="C56" s="15" t="s">
        <v>195</v>
      </c>
      <c r="D56" s="5">
        <v>6100</v>
      </c>
      <c r="E56" s="201">
        <v>38720</v>
      </c>
    </row>
    <row r="57" spans="1:5" ht="21.75">
      <c r="A57" s="29">
        <v>2624640</v>
      </c>
      <c r="B57" s="201">
        <f>218720+218720+218720+218720+218720+218720+218720+218720+218720+218720</f>
        <v>2187200</v>
      </c>
      <c r="C57" s="15" t="s">
        <v>196</v>
      </c>
      <c r="D57" s="5">
        <v>100</v>
      </c>
      <c r="E57" s="201">
        <v>218720</v>
      </c>
    </row>
    <row r="58" spans="1:5" ht="21.75">
      <c r="A58" s="22">
        <v>452000</v>
      </c>
      <c r="B58" s="201">
        <f>16800+20700+17800+55920+17300+17300+5800+34600+21500</f>
        <v>207720</v>
      </c>
      <c r="C58" s="15" t="s">
        <v>34</v>
      </c>
      <c r="D58" s="5">
        <v>200</v>
      </c>
      <c r="E58" s="201">
        <v>21500</v>
      </c>
    </row>
    <row r="59" spans="1:5" ht="21.75">
      <c r="A59" s="22">
        <v>0</v>
      </c>
      <c r="B59" s="201">
        <f>3500+3500+3500+3500+3500+7000+3500</f>
        <v>28000</v>
      </c>
      <c r="C59" s="15" t="s">
        <v>197</v>
      </c>
      <c r="D59" s="5">
        <v>6200</v>
      </c>
      <c r="E59" s="201">
        <v>3500</v>
      </c>
    </row>
    <row r="60" spans="1:5" ht="21.75">
      <c r="A60" s="22">
        <v>6958520</v>
      </c>
      <c r="B60" s="201">
        <f>19431+412834.97+620374.1+347807.75+359483+247627.25+503419.25+335304.75+436509.5+275842.7</f>
        <v>3558634.27</v>
      </c>
      <c r="C60" s="15" t="s">
        <v>35</v>
      </c>
      <c r="D60" s="5">
        <v>250</v>
      </c>
      <c r="E60" s="201">
        <v>275842.7</v>
      </c>
    </row>
    <row r="61" spans="1:5" ht="21.75">
      <c r="A61" s="22">
        <v>2089670</v>
      </c>
      <c r="B61" s="201">
        <f>8175.1+148238.8+69951.55+107227.1+321154.17+104498.35+79696.6+50545+137851.2</f>
        <v>1027337.8699999999</v>
      </c>
      <c r="C61" s="15" t="s">
        <v>36</v>
      </c>
      <c r="D61" s="5">
        <v>270</v>
      </c>
      <c r="E61" s="201">
        <v>137851.2</v>
      </c>
    </row>
    <row r="62" spans="1:5" ht="21.75">
      <c r="A62" s="22">
        <v>0</v>
      </c>
      <c r="B62" s="201">
        <v>0</v>
      </c>
      <c r="C62" s="15" t="s">
        <v>198</v>
      </c>
      <c r="D62" s="5">
        <v>6270</v>
      </c>
      <c r="E62" s="201">
        <v>0</v>
      </c>
    </row>
    <row r="63" spans="1:5" ht="21.75">
      <c r="A63" s="22">
        <v>553000</v>
      </c>
      <c r="B63" s="201">
        <f>36249.21+47185.74+33142.48+28927.99+26163.29+37332.58+33507.82+39747.32+37006.27+38757.55</f>
        <v>358020.25</v>
      </c>
      <c r="C63" s="15" t="s">
        <v>37</v>
      </c>
      <c r="D63" s="5">
        <v>300</v>
      </c>
      <c r="E63" s="201">
        <v>38757.55</v>
      </c>
    </row>
    <row r="64" spans="1:5" ht="21.75">
      <c r="A64" s="22">
        <v>70500</v>
      </c>
      <c r="B64" s="201">
        <f>7500+5000</f>
        <v>12500</v>
      </c>
      <c r="C64" s="15" t="s">
        <v>38</v>
      </c>
      <c r="D64" s="5">
        <v>400</v>
      </c>
      <c r="E64" s="201">
        <v>0</v>
      </c>
    </row>
    <row r="65" spans="1:5" ht="21.75">
      <c r="A65" s="22">
        <v>827300</v>
      </c>
      <c r="B65" s="28">
        <f>24515+266120+227675.35+39000+20912+790</f>
        <v>579012.35</v>
      </c>
      <c r="C65" s="15" t="s">
        <v>39</v>
      </c>
      <c r="D65" s="5">
        <v>450</v>
      </c>
      <c r="E65" s="201">
        <v>790</v>
      </c>
    </row>
    <row r="66" spans="1:5" ht="21.75">
      <c r="A66" s="22">
        <v>588000</v>
      </c>
      <c r="B66" s="28">
        <f>178000</f>
        <v>178000</v>
      </c>
      <c r="C66" s="15" t="s">
        <v>40</v>
      </c>
      <c r="D66" s="5">
        <v>500</v>
      </c>
      <c r="E66" s="201">
        <v>0</v>
      </c>
    </row>
    <row r="67" spans="1:5" ht="21.75">
      <c r="A67" s="29">
        <v>0</v>
      </c>
      <c r="B67" s="186">
        <v>0</v>
      </c>
      <c r="C67" s="15" t="s">
        <v>75</v>
      </c>
      <c r="D67" s="5">
        <v>550</v>
      </c>
      <c r="E67" s="202">
        <v>0</v>
      </c>
    </row>
    <row r="68" spans="1:5" ht="22.5" thickBot="1">
      <c r="A68" s="27">
        <f>SUM(A53:A67)</f>
        <v>31876800</v>
      </c>
      <c r="B68" s="203">
        <f>SUM(B53:B67)</f>
        <v>21181177.340000004</v>
      </c>
      <c r="C68" s="15"/>
      <c r="D68" s="5"/>
      <c r="E68" s="203">
        <f>SUM(E53:E67)</f>
        <v>2564387.14</v>
      </c>
    </row>
    <row r="69" spans="1:5" ht="22.5" thickTop="1">
      <c r="A69" s="25"/>
      <c r="B69" s="28">
        <f>484840</f>
        <v>484840</v>
      </c>
      <c r="C69" s="15" t="s">
        <v>40</v>
      </c>
      <c r="D69" s="5">
        <v>6500</v>
      </c>
      <c r="E69" s="201">
        <v>0</v>
      </c>
    </row>
    <row r="70" spans="1:5" ht="21.75">
      <c r="A70" s="25"/>
      <c r="B70" s="28">
        <v>0</v>
      </c>
      <c r="C70" s="15" t="s">
        <v>39</v>
      </c>
      <c r="D70" s="5">
        <v>7450</v>
      </c>
      <c r="E70" s="201">
        <v>0</v>
      </c>
    </row>
    <row r="71" spans="1:5" ht="21.75">
      <c r="A71" s="25"/>
      <c r="B71" s="28">
        <v>0</v>
      </c>
      <c r="C71" s="15" t="s">
        <v>98</v>
      </c>
      <c r="D71" s="5"/>
      <c r="E71" s="201">
        <v>0</v>
      </c>
    </row>
    <row r="72" spans="1:5" ht="23.25">
      <c r="A72" s="25"/>
      <c r="B72" s="201">
        <f>35200+123880+300000+6400+118080+2000+47526+16400+1800</f>
        <v>651286</v>
      </c>
      <c r="C72" s="15" t="s">
        <v>68</v>
      </c>
      <c r="D72" s="33" t="s">
        <v>53</v>
      </c>
      <c r="E72" s="204">
        <v>1800</v>
      </c>
    </row>
    <row r="73" spans="1:5" ht="23.25">
      <c r="A73" s="25"/>
      <c r="B73" s="201">
        <f>35595+1678+38180+5234</f>
        <v>80687</v>
      </c>
      <c r="C73" s="15" t="s">
        <v>73</v>
      </c>
      <c r="D73" s="33"/>
      <c r="E73" s="204">
        <v>0</v>
      </c>
    </row>
    <row r="74" spans="1:5" ht="23.25">
      <c r="A74" s="25"/>
      <c r="B74" s="201">
        <f>5965+16000</f>
        <v>21965</v>
      </c>
      <c r="C74" s="15" t="s">
        <v>199</v>
      </c>
      <c r="D74" s="5">
        <v>600</v>
      </c>
      <c r="E74" s="204">
        <v>16000</v>
      </c>
    </row>
    <row r="75" spans="1:5" ht="21.75">
      <c r="A75" s="25"/>
      <c r="B75" s="201">
        <v>0</v>
      </c>
      <c r="C75" s="15" t="s">
        <v>200</v>
      </c>
      <c r="D75" s="5">
        <v>600</v>
      </c>
      <c r="E75" s="201">
        <v>0</v>
      </c>
    </row>
    <row r="76" spans="1:5" ht="21.75">
      <c r="A76" s="25"/>
      <c r="B76" s="201">
        <v>0</v>
      </c>
      <c r="C76" s="15" t="s">
        <v>69</v>
      </c>
      <c r="D76" s="5">
        <v>700</v>
      </c>
      <c r="E76" s="201">
        <v>0</v>
      </c>
    </row>
    <row r="77" spans="1:5" ht="21.75">
      <c r="A77" s="25"/>
      <c r="B77" s="201">
        <f>272464.19+277559.85+292450.76+614630.34+403193.86+282464.04+289527.64+296493.1+278429.07+280399.19</f>
        <v>3287612.04</v>
      </c>
      <c r="C77" s="15" t="s">
        <v>208</v>
      </c>
      <c r="D77" s="168">
        <v>900</v>
      </c>
      <c r="E77" s="201">
        <v>280399.19</v>
      </c>
    </row>
    <row r="78" spans="1:5" ht="21.75">
      <c r="A78" s="25"/>
      <c r="B78" s="198">
        <f>SUM(B69:B77)</f>
        <v>4526390.04</v>
      </c>
      <c r="C78" s="11" t="s">
        <v>41</v>
      </c>
      <c r="D78" s="4"/>
      <c r="E78" s="198">
        <f>SUM(E69:E77)</f>
        <v>298199.19</v>
      </c>
    </row>
    <row r="79" spans="1:5" ht="21.75">
      <c r="A79" s="25"/>
      <c r="B79" s="198">
        <f>SUM(B78,B68)</f>
        <v>25707567.380000003</v>
      </c>
      <c r="C79" s="11" t="s">
        <v>42</v>
      </c>
      <c r="D79" s="4"/>
      <c r="E79" s="198">
        <f>SUM(E78+E68)</f>
        <v>2862586.33</v>
      </c>
    </row>
    <row r="80" spans="1:5" ht="21.75">
      <c r="A80" s="25"/>
      <c r="B80" s="210">
        <v>3533791.24</v>
      </c>
      <c r="C80" s="15" t="s">
        <v>45</v>
      </c>
      <c r="E80" s="210">
        <v>2009539.99</v>
      </c>
    </row>
    <row r="81" spans="1:5" ht="21.75">
      <c r="A81" s="25"/>
      <c r="B81" s="205"/>
      <c r="C81" s="11" t="s">
        <v>43</v>
      </c>
      <c r="E81" s="205"/>
    </row>
    <row r="82" spans="1:5" ht="21.75">
      <c r="A82" s="25"/>
      <c r="B82" s="206">
        <v>20376273.56</v>
      </c>
      <c r="C82" s="11" t="s">
        <v>44</v>
      </c>
      <c r="E82" s="206">
        <v>20376273.56</v>
      </c>
    </row>
    <row r="83" spans="1:5" ht="26.25" customHeight="1">
      <c r="A83" s="25"/>
      <c r="B83" s="24"/>
      <c r="C83" s="11"/>
      <c r="E83" s="24"/>
    </row>
    <row r="84" ht="28.5" customHeight="1">
      <c r="A84" s="1" t="s">
        <v>70</v>
      </c>
    </row>
    <row r="85" s="19" customFormat="1" ht="21">
      <c r="A85" s="19" t="s">
        <v>201</v>
      </c>
    </row>
    <row r="86" s="19" customFormat="1" ht="21">
      <c r="A86" s="19" t="s">
        <v>202</v>
      </c>
    </row>
    <row r="87" s="19" customFormat="1" ht="21"/>
  </sheetData>
  <sheetProtection/>
  <mergeCells count="6">
    <mergeCell ref="A46:F46"/>
    <mergeCell ref="A3:E3"/>
    <mergeCell ref="A4:E4"/>
    <mergeCell ref="A6:E6"/>
    <mergeCell ref="A49:B49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4"/>
  <sheetViews>
    <sheetView view="pageBreakPreview" zoomScaleSheetLayoutView="100" zoomScalePageLayoutView="0" workbookViewId="0" topLeftCell="A91">
      <selection activeCell="A103" sqref="A103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1" spans="1:2" ht="27" customHeight="1">
      <c r="A1" s="219" t="s">
        <v>71</v>
      </c>
      <c r="B1" s="219"/>
    </row>
    <row r="2" spans="1:2" ht="27" customHeight="1">
      <c r="A2" s="219" t="s">
        <v>286</v>
      </c>
      <c r="B2" s="219"/>
    </row>
    <row r="3" spans="1:2" ht="27" customHeight="1">
      <c r="A3" s="219" t="s">
        <v>90</v>
      </c>
      <c r="B3" s="219"/>
    </row>
    <row r="4" ht="25.5" customHeight="1"/>
    <row r="5" spans="1:2" ht="23.25">
      <c r="A5" s="7" t="s">
        <v>223</v>
      </c>
      <c r="B5" s="32">
        <v>5408.79</v>
      </c>
    </row>
    <row r="6" spans="1:2" ht="23.25">
      <c r="A6" s="7" t="s">
        <v>238</v>
      </c>
      <c r="B6" s="32">
        <v>207.94</v>
      </c>
    </row>
    <row r="7" spans="1:2" ht="23.25">
      <c r="A7" s="7" t="s">
        <v>244</v>
      </c>
      <c r="B7" s="32">
        <v>157.03</v>
      </c>
    </row>
    <row r="8" spans="1:2" ht="23.25">
      <c r="A8" s="7" t="s">
        <v>250</v>
      </c>
      <c r="B8" s="32">
        <v>68.08</v>
      </c>
    </row>
    <row r="9" spans="1:2" ht="23.25">
      <c r="A9" s="7" t="s">
        <v>259</v>
      </c>
      <c r="B9" s="32">
        <v>930.7</v>
      </c>
    </row>
    <row r="10" spans="1:2" ht="23.25">
      <c r="A10" s="7" t="s">
        <v>261</v>
      </c>
      <c r="B10" s="32">
        <v>787.76</v>
      </c>
    </row>
    <row r="11" spans="1:2" ht="23.25">
      <c r="A11" s="7" t="s">
        <v>280</v>
      </c>
      <c r="B11" s="32">
        <v>321.69</v>
      </c>
    </row>
    <row r="12" spans="1:2" ht="23.25">
      <c r="A12" s="7" t="s">
        <v>279</v>
      </c>
      <c r="B12" s="32">
        <v>200.8</v>
      </c>
    </row>
    <row r="13" spans="1:2" ht="23.25">
      <c r="A13" s="7" t="s">
        <v>287</v>
      </c>
      <c r="B13" s="32">
        <v>1307.64</v>
      </c>
    </row>
    <row r="14" spans="1:2" ht="22.5" thickBot="1">
      <c r="A14" s="1" t="s">
        <v>91</v>
      </c>
      <c r="B14" s="44">
        <f>SUM(B5-B6-B7-B8-B9-B10-B11-B12-B13)</f>
        <v>1427.1500000000003</v>
      </c>
    </row>
    <row r="15" ht="22.5" thickTop="1">
      <c r="B15" s="46"/>
    </row>
    <row r="16" ht="21.75">
      <c r="B16" s="46"/>
    </row>
    <row r="17" ht="23.25" customHeight="1">
      <c r="B17" s="46"/>
    </row>
    <row r="18" spans="1:3" ht="21.75" customHeight="1">
      <c r="A18" s="219" t="s">
        <v>77</v>
      </c>
      <c r="B18" s="219"/>
      <c r="C18" s="219"/>
    </row>
    <row r="19" spans="1:3" ht="21.75" customHeight="1">
      <c r="A19" s="219" t="s">
        <v>288</v>
      </c>
      <c r="B19" s="219"/>
      <c r="C19" s="219"/>
    </row>
    <row r="20" spans="1:3" ht="21.75" customHeight="1">
      <c r="A20" s="219" t="s">
        <v>72</v>
      </c>
      <c r="B20" s="219"/>
      <c r="C20" s="219"/>
    </row>
    <row r="21" spans="1:3" ht="21" customHeight="1">
      <c r="A21" s="37"/>
      <c r="B21" s="50" t="s">
        <v>235</v>
      </c>
      <c r="C21" s="49" t="s">
        <v>210</v>
      </c>
    </row>
    <row r="22" spans="1:3" ht="23.25">
      <c r="A22" s="7" t="s">
        <v>225</v>
      </c>
      <c r="B22" s="42">
        <v>4965</v>
      </c>
      <c r="C22" s="32"/>
    </row>
    <row r="23" spans="1:3" ht="23.25">
      <c r="A23" s="31" t="s">
        <v>234</v>
      </c>
      <c r="B23" s="42">
        <v>4965</v>
      </c>
      <c r="C23" s="32">
        <v>0</v>
      </c>
    </row>
    <row r="24" spans="1:3" ht="23.25">
      <c r="A24" s="7" t="s">
        <v>226</v>
      </c>
      <c r="B24" s="42">
        <v>1000</v>
      </c>
      <c r="C24" s="32"/>
    </row>
    <row r="25" spans="1:3" ht="23.25">
      <c r="A25" s="31" t="s">
        <v>234</v>
      </c>
      <c r="B25" s="42">
        <v>1000</v>
      </c>
      <c r="C25" s="32">
        <v>0</v>
      </c>
    </row>
    <row r="26" spans="1:3" ht="23.25">
      <c r="A26" s="7" t="s">
        <v>227</v>
      </c>
      <c r="B26" s="42">
        <v>50000</v>
      </c>
      <c r="C26" s="42">
        <v>50000</v>
      </c>
    </row>
    <row r="27" spans="1:3" ht="23.25">
      <c r="A27" s="7" t="s">
        <v>228</v>
      </c>
      <c r="B27" s="42">
        <v>30000</v>
      </c>
      <c r="C27" s="42">
        <v>30000</v>
      </c>
    </row>
    <row r="28" spans="1:3" ht="23.25">
      <c r="A28" s="7" t="s">
        <v>229</v>
      </c>
      <c r="B28" s="42">
        <v>30000</v>
      </c>
      <c r="C28" s="42">
        <v>30000</v>
      </c>
    </row>
    <row r="29" spans="1:3" ht="23.25">
      <c r="A29" s="7" t="s">
        <v>230</v>
      </c>
      <c r="B29" s="42">
        <v>20300</v>
      </c>
      <c r="C29" s="42"/>
    </row>
    <row r="30" spans="1:3" ht="23.25">
      <c r="A30" s="31" t="s">
        <v>234</v>
      </c>
      <c r="B30" s="42">
        <v>16000</v>
      </c>
      <c r="C30" s="42">
        <v>4300</v>
      </c>
    </row>
    <row r="31" spans="1:3" ht="23.25">
      <c r="A31" s="7" t="s">
        <v>231</v>
      </c>
      <c r="B31" s="42">
        <v>70000</v>
      </c>
      <c r="C31" s="42">
        <v>70000</v>
      </c>
    </row>
    <row r="32" spans="1:3" ht="23.25">
      <c r="A32" s="7" t="s">
        <v>232</v>
      </c>
      <c r="B32" s="42">
        <v>58000</v>
      </c>
      <c r="C32" s="42">
        <v>58000</v>
      </c>
    </row>
    <row r="33" spans="1:3" ht="23.25">
      <c r="A33" s="7" t="s">
        <v>233</v>
      </c>
      <c r="B33" s="21">
        <v>48000</v>
      </c>
      <c r="C33" s="21">
        <v>48000</v>
      </c>
    </row>
    <row r="34" spans="1:3" ht="24" thickBot="1">
      <c r="A34" s="31" t="s">
        <v>76</v>
      </c>
      <c r="B34" s="51">
        <f>SUM(B22:B33)</f>
        <v>334230</v>
      </c>
      <c r="C34" s="171">
        <f>SUM(C22:C33)</f>
        <v>290300</v>
      </c>
    </row>
    <row r="35" spans="1:3" ht="24" thickTop="1">
      <c r="A35" s="31"/>
      <c r="B35" s="170"/>
      <c r="C35" s="218"/>
    </row>
    <row r="36" spans="1:3" ht="23.25">
      <c r="A36" s="31"/>
      <c r="B36" s="170"/>
      <c r="C36" s="218"/>
    </row>
    <row r="37" spans="1:3" ht="23.25">
      <c r="A37" s="31"/>
      <c r="B37" s="170"/>
      <c r="C37" s="218"/>
    </row>
    <row r="38" spans="1:3" ht="23.25">
      <c r="A38" s="31"/>
      <c r="B38" s="170"/>
      <c r="C38" s="218"/>
    </row>
    <row r="39" spans="1:3" ht="23.25">
      <c r="A39" s="31"/>
      <c r="B39" s="170"/>
      <c r="C39" s="218"/>
    </row>
    <row r="40" spans="1:3" ht="23.25">
      <c r="A40" s="31"/>
      <c r="B40" s="170"/>
      <c r="C40" s="218"/>
    </row>
    <row r="41" spans="1:3" ht="26.25" customHeight="1">
      <c r="A41" s="31"/>
      <c r="B41" s="34"/>
      <c r="C41" s="4"/>
    </row>
    <row r="42" spans="1:2" ht="22.5" customHeight="1">
      <c r="A42" s="219" t="s">
        <v>92</v>
      </c>
      <c r="B42" s="219"/>
    </row>
    <row r="43" spans="1:2" ht="22.5" customHeight="1">
      <c r="A43" s="219" t="s">
        <v>288</v>
      </c>
      <c r="B43" s="219"/>
    </row>
    <row r="44" spans="1:2" ht="22.5" customHeight="1">
      <c r="A44" s="219" t="s">
        <v>0</v>
      </c>
      <c r="B44" s="219"/>
    </row>
    <row r="45" spans="1:2" ht="23.25">
      <c r="A45" s="7" t="s">
        <v>78</v>
      </c>
      <c r="B45" s="20">
        <v>3438.79</v>
      </c>
    </row>
    <row r="46" spans="1:2" ht="23.25">
      <c r="A46" s="7" t="s">
        <v>80</v>
      </c>
      <c r="B46" s="20">
        <v>237127</v>
      </c>
    </row>
    <row r="47" spans="1:2" ht="23.25">
      <c r="A47" s="7" t="s">
        <v>79</v>
      </c>
      <c r="B47" s="20">
        <v>14484.32</v>
      </c>
    </row>
    <row r="48" spans="1:2" ht="23.25">
      <c r="A48" s="7" t="s">
        <v>107</v>
      </c>
      <c r="B48" s="20">
        <v>1056.6</v>
      </c>
    </row>
    <row r="49" spans="1:2" ht="23.25">
      <c r="A49" s="7" t="s">
        <v>213</v>
      </c>
      <c r="B49" s="20">
        <v>11419</v>
      </c>
    </row>
    <row r="50" spans="1:2" ht="23.25">
      <c r="A50" s="7" t="s">
        <v>245</v>
      </c>
      <c r="B50" s="20">
        <v>18000</v>
      </c>
    </row>
    <row r="51" spans="1:2" ht="23.25">
      <c r="A51" s="7" t="s">
        <v>246</v>
      </c>
      <c r="B51" s="20">
        <v>18000</v>
      </c>
    </row>
    <row r="52" spans="1:2" ht="24" customHeight="1" thickBot="1">
      <c r="A52" s="7"/>
      <c r="B52" s="43">
        <f>SUM(B45:B51)</f>
        <v>303525.71</v>
      </c>
    </row>
    <row r="53" spans="1:2" ht="24" customHeight="1" thickTop="1">
      <c r="A53" s="7"/>
      <c r="B53" s="48"/>
    </row>
    <row r="54" spans="1:2" ht="21" customHeight="1">
      <c r="A54" s="219" t="s">
        <v>1</v>
      </c>
      <c r="B54" s="219"/>
    </row>
    <row r="55" spans="1:2" ht="21" customHeight="1">
      <c r="A55" s="219" t="s">
        <v>278</v>
      </c>
      <c r="B55" s="219"/>
    </row>
    <row r="56" spans="1:2" ht="21" customHeight="1">
      <c r="A56" s="219" t="s">
        <v>74</v>
      </c>
      <c r="B56" s="219"/>
    </row>
    <row r="57" spans="1:2" ht="15" customHeight="1">
      <c r="A57" s="7"/>
      <c r="B57" s="211"/>
    </row>
    <row r="58" spans="1:2" ht="24.75" customHeight="1">
      <c r="A58" s="7" t="s">
        <v>248</v>
      </c>
      <c r="B58" s="211">
        <v>643.5</v>
      </c>
    </row>
    <row r="59" spans="1:2" ht="24.75" customHeight="1">
      <c r="A59" s="7" t="s">
        <v>239</v>
      </c>
      <c r="B59" s="211">
        <v>422.27</v>
      </c>
    </row>
    <row r="60" spans="1:2" ht="24.75" customHeight="1">
      <c r="A60" s="7" t="s">
        <v>282</v>
      </c>
      <c r="B60" s="211">
        <v>4930</v>
      </c>
    </row>
    <row r="61" spans="1:2" ht="23.25">
      <c r="A61" s="7" t="s">
        <v>204</v>
      </c>
      <c r="B61" s="32">
        <v>1140</v>
      </c>
    </row>
    <row r="62" spans="1:2" ht="23.25">
      <c r="A62" s="7" t="s">
        <v>205</v>
      </c>
      <c r="B62" s="32">
        <v>1368</v>
      </c>
    </row>
    <row r="63" spans="1:2" ht="23.25">
      <c r="A63" s="7" t="s">
        <v>206</v>
      </c>
      <c r="B63" s="32">
        <v>1370</v>
      </c>
    </row>
    <row r="64" spans="1:2" ht="23.25">
      <c r="A64" s="7" t="s">
        <v>218</v>
      </c>
      <c r="B64" s="32">
        <v>40</v>
      </c>
    </row>
    <row r="65" spans="1:2" ht="23.25">
      <c r="A65" s="7" t="s">
        <v>283</v>
      </c>
      <c r="B65" s="32">
        <v>70</v>
      </c>
    </row>
    <row r="66" spans="1:2" ht="23.25">
      <c r="A66" s="7" t="s">
        <v>290</v>
      </c>
      <c r="B66" s="32">
        <v>200</v>
      </c>
    </row>
    <row r="67" spans="1:2" ht="23.25">
      <c r="A67" s="7" t="s">
        <v>291</v>
      </c>
      <c r="B67" s="32">
        <v>75</v>
      </c>
    </row>
    <row r="68" spans="1:2" ht="23.25">
      <c r="A68" s="7" t="s">
        <v>240</v>
      </c>
      <c r="B68" s="32">
        <v>3000</v>
      </c>
    </row>
    <row r="69" spans="1:2" ht="23.25">
      <c r="A69" s="7" t="s">
        <v>207</v>
      </c>
      <c r="B69" s="32">
        <v>78</v>
      </c>
    </row>
    <row r="70" spans="1:2" ht="23.25">
      <c r="A70" s="7" t="s">
        <v>249</v>
      </c>
      <c r="B70" s="32">
        <v>560</v>
      </c>
    </row>
    <row r="71" spans="1:2" ht="23.25">
      <c r="A71" s="7" t="s">
        <v>263</v>
      </c>
      <c r="B71" s="32">
        <v>3483182.43</v>
      </c>
    </row>
    <row r="72" spans="1:2" ht="23.25">
      <c r="A72" s="7" t="s">
        <v>241</v>
      </c>
      <c r="B72" s="32">
        <v>128080.44</v>
      </c>
    </row>
    <row r="73" spans="1:2" ht="23.25">
      <c r="A73" s="7" t="s">
        <v>292</v>
      </c>
      <c r="B73" s="32">
        <v>9608.85</v>
      </c>
    </row>
    <row r="74" spans="1:2" ht="23.25">
      <c r="A74" s="7" t="s">
        <v>242</v>
      </c>
      <c r="B74" s="32">
        <v>44830</v>
      </c>
    </row>
    <row r="75" spans="1:2" ht="23.25">
      <c r="A75" s="7" t="s">
        <v>293</v>
      </c>
      <c r="B75" s="32">
        <v>494700</v>
      </c>
    </row>
    <row r="76" spans="1:2" ht="23.25">
      <c r="A76" s="7" t="s">
        <v>294</v>
      </c>
      <c r="B76" s="32">
        <v>189600</v>
      </c>
    </row>
    <row r="77" spans="1:2" ht="23.25">
      <c r="A77" s="7" t="s">
        <v>295</v>
      </c>
      <c r="B77" s="32">
        <v>41600</v>
      </c>
    </row>
    <row r="78" spans="1:2" ht="23.25">
      <c r="A78" s="7" t="s">
        <v>296</v>
      </c>
      <c r="B78" s="32">
        <v>19352</v>
      </c>
    </row>
    <row r="79" spans="1:2" ht="23.25">
      <c r="A79" s="7" t="s">
        <v>297</v>
      </c>
      <c r="B79" s="32">
        <v>96000</v>
      </c>
    </row>
    <row r="80" spans="1:2" ht="23.25">
      <c r="A80" s="7" t="s">
        <v>298</v>
      </c>
      <c r="B80" s="32">
        <v>40180</v>
      </c>
    </row>
    <row r="81" spans="1:2" ht="23.25">
      <c r="A81" s="7" t="s">
        <v>299</v>
      </c>
      <c r="B81" s="32">
        <v>4500</v>
      </c>
    </row>
    <row r="82" spans="1:2" ht="23.25">
      <c r="A82" s="7" t="s">
        <v>300</v>
      </c>
      <c r="B82" s="32">
        <v>22800</v>
      </c>
    </row>
    <row r="83" spans="1:2" ht="24" thickBot="1">
      <c r="A83" s="7"/>
      <c r="B83" s="39">
        <f>SUM(B57:B82)</f>
        <v>4588330.49</v>
      </c>
    </row>
    <row r="84" spans="1:2" ht="24" thickTop="1">
      <c r="A84" s="7"/>
      <c r="B84" s="42"/>
    </row>
    <row r="85" spans="1:2" ht="23.25">
      <c r="A85" s="7"/>
      <c r="B85" s="42"/>
    </row>
    <row r="86" spans="1:2" ht="26.25">
      <c r="A86" s="219" t="s">
        <v>2</v>
      </c>
      <c r="B86" s="219"/>
    </row>
    <row r="87" spans="1:2" ht="26.25">
      <c r="A87" s="219" t="s">
        <v>286</v>
      </c>
      <c r="B87" s="219"/>
    </row>
    <row r="88" spans="1:2" ht="26.25">
      <c r="A88" s="219" t="s">
        <v>90</v>
      </c>
      <c r="B88" s="219"/>
    </row>
    <row r="89" spans="1:2" ht="23.25">
      <c r="A89" s="7"/>
      <c r="B89" s="42"/>
    </row>
    <row r="90" spans="1:2" ht="23.25">
      <c r="A90" s="7" t="s">
        <v>93</v>
      </c>
      <c r="B90" s="42">
        <v>1307.64</v>
      </c>
    </row>
    <row r="91" spans="1:2" ht="24" thickBot="1">
      <c r="A91" s="31" t="s">
        <v>96</v>
      </c>
      <c r="B91" s="39">
        <f>SUM(B90)</f>
        <v>1307.64</v>
      </c>
    </row>
    <row r="92" spans="1:2" ht="24" thickTop="1">
      <c r="A92" s="31"/>
      <c r="B92" s="42"/>
    </row>
    <row r="93" spans="1:2" ht="23.25">
      <c r="A93" s="7"/>
      <c r="B93" s="42"/>
    </row>
    <row r="94" spans="1:2" ht="26.25">
      <c r="A94" s="219" t="s">
        <v>94</v>
      </c>
      <c r="B94" s="219"/>
    </row>
    <row r="95" spans="1:2" ht="26.25">
      <c r="A95" s="219" t="s">
        <v>286</v>
      </c>
      <c r="B95" s="219"/>
    </row>
    <row r="96" spans="1:2" ht="26.25">
      <c r="A96" s="219" t="s">
        <v>0</v>
      </c>
      <c r="B96" s="219"/>
    </row>
    <row r="97" spans="1:2" ht="26.25">
      <c r="A97" s="37"/>
      <c r="B97" s="37"/>
    </row>
    <row r="98" spans="1:2" ht="23.25">
      <c r="A98" s="7" t="s">
        <v>83</v>
      </c>
      <c r="B98" s="20">
        <v>3438.79</v>
      </c>
    </row>
    <row r="99" spans="1:2" ht="23.25">
      <c r="A99" s="7" t="s">
        <v>209</v>
      </c>
      <c r="B99" s="20">
        <v>11417</v>
      </c>
    </row>
    <row r="100" spans="1:2" ht="23.25">
      <c r="A100" s="7" t="s">
        <v>192</v>
      </c>
      <c r="B100" s="20">
        <v>1056.6</v>
      </c>
    </row>
    <row r="101" spans="1:2" ht="23.25">
      <c r="A101" s="7" t="s">
        <v>243</v>
      </c>
      <c r="B101" s="20">
        <v>91.05</v>
      </c>
    </row>
    <row r="102" spans="1:2" ht="23.25">
      <c r="A102" s="7" t="s">
        <v>274</v>
      </c>
      <c r="B102" s="20">
        <v>0</v>
      </c>
    </row>
    <row r="103" spans="1:2" ht="23.25">
      <c r="A103" s="7" t="s">
        <v>219</v>
      </c>
      <c r="B103" s="20">
        <v>264984.75</v>
      </c>
    </row>
    <row r="104" spans="1:2" ht="24" thickBot="1">
      <c r="A104" s="31" t="s">
        <v>3</v>
      </c>
      <c r="B104" s="38">
        <f>SUM(B98:B103)</f>
        <v>280988.19</v>
      </c>
    </row>
    <row r="105" spans="1:2" ht="24" thickTop="1">
      <c r="A105" s="7"/>
      <c r="B105" s="42"/>
    </row>
    <row r="106" spans="1:2" ht="23.25">
      <c r="A106" s="7"/>
      <c r="B106" s="42"/>
    </row>
    <row r="107" spans="1:2" ht="26.25">
      <c r="A107" s="219" t="s">
        <v>95</v>
      </c>
      <c r="B107" s="219"/>
    </row>
    <row r="108" spans="1:2" ht="26.25">
      <c r="A108" s="219" t="s">
        <v>286</v>
      </c>
      <c r="B108" s="219"/>
    </row>
    <row r="109" spans="1:2" ht="26.25">
      <c r="A109" s="219" t="s">
        <v>0</v>
      </c>
      <c r="B109" s="219"/>
    </row>
    <row r="110" spans="1:2" ht="18.75" customHeight="1">
      <c r="A110" s="37"/>
      <c r="B110" s="37"/>
    </row>
    <row r="111" spans="1:2" ht="23.25">
      <c r="A111" s="7" t="s">
        <v>83</v>
      </c>
      <c r="B111" s="20">
        <v>3395.84</v>
      </c>
    </row>
    <row r="112" spans="1:2" ht="23.25">
      <c r="A112" s="7" t="s">
        <v>209</v>
      </c>
      <c r="B112" s="20">
        <v>10962</v>
      </c>
    </row>
    <row r="113" spans="1:2" ht="23.25">
      <c r="A113" s="7" t="s">
        <v>273</v>
      </c>
      <c r="B113" s="20">
        <v>0</v>
      </c>
    </row>
    <row r="114" spans="1:2" ht="23.25">
      <c r="A114" s="7" t="s">
        <v>192</v>
      </c>
      <c r="B114" s="20">
        <v>1056.6</v>
      </c>
    </row>
    <row r="115" spans="1:2" ht="21" customHeight="1">
      <c r="A115" s="7" t="s">
        <v>219</v>
      </c>
      <c r="B115" s="20">
        <v>264984.75</v>
      </c>
    </row>
    <row r="116" spans="1:2" ht="24" thickBot="1">
      <c r="A116" s="31" t="s">
        <v>3</v>
      </c>
      <c r="B116" s="38">
        <f>SUM(B111:B115)</f>
        <v>280399.19</v>
      </c>
    </row>
    <row r="117" spans="1:2" ht="24" thickTop="1">
      <c r="A117" s="7"/>
      <c r="B117" s="20"/>
    </row>
    <row r="118" spans="1:2" ht="23.25">
      <c r="A118" s="7"/>
      <c r="B118" s="20"/>
    </row>
    <row r="119" spans="1:2" ht="26.25">
      <c r="A119" s="37"/>
      <c r="B119" s="47"/>
    </row>
    <row r="120" spans="1:2" ht="26.25">
      <c r="A120" s="37"/>
      <c r="B120" s="37"/>
    </row>
    <row r="121" spans="1:2" ht="26.25">
      <c r="A121" s="219"/>
      <c r="B121" s="219"/>
    </row>
    <row r="122" spans="1:2" ht="26.25">
      <c r="A122" s="219"/>
      <c r="B122" s="219"/>
    </row>
    <row r="123" spans="1:2" ht="26.25">
      <c r="A123" s="219"/>
      <c r="B123" s="219"/>
    </row>
    <row r="124" spans="1:2" ht="26.25">
      <c r="A124" s="219"/>
      <c r="B124" s="219"/>
    </row>
    <row r="125" spans="1:2" ht="23.25">
      <c r="A125" s="7"/>
      <c r="B125" s="169"/>
    </row>
    <row r="126" spans="1:2" ht="23.25">
      <c r="A126" s="7"/>
      <c r="B126" s="169"/>
    </row>
    <row r="127" spans="1:2" ht="23.25">
      <c r="A127" s="7"/>
      <c r="B127" s="169"/>
    </row>
    <row r="128" spans="1:2" ht="23.25">
      <c r="A128" s="31"/>
      <c r="B128" s="34"/>
    </row>
    <row r="129" spans="1:2" ht="23.25">
      <c r="A129" s="7"/>
      <c r="B129" s="20"/>
    </row>
    <row r="130" spans="1:2" ht="26.25">
      <c r="A130" s="219"/>
      <c r="B130" s="219"/>
    </row>
    <row r="131" spans="1:2" ht="26.25">
      <c r="A131" s="219"/>
      <c r="B131" s="219"/>
    </row>
    <row r="132" spans="1:2" ht="26.25">
      <c r="A132" s="219"/>
      <c r="B132" s="219"/>
    </row>
    <row r="133" spans="1:2" ht="18.75" customHeight="1">
      <c r="A133" s="37"/>
      <c r="B133" s="37"/>
    </row>
    <row r="134" spans="1:2" ht="23.25">
      <c r="A134" s="7"/>
      <c r="B134" s="20"/>
    </row>
    <row r="135" spans="1:2" ht="23.25">
      <c r="A135" s="20"/>
      <c r="B135" s="45"/>
    </row>
    <row r="136" spans="1:2" ht="23.25">
      <c r="A136" s="7"/>
      <c r="B136" s="20"/>
    </row>
    <row r="137" spans="1:2" ht="23.25">
      <c r="A137" s="7"/>
      <c r="B137" s="20"/>
    </row>
    <row r="138" spans="1:2" ht="23.25">
      <c r="A138" s="7"/>
      <c r="B138" s="20"/>
    </row>
    <row r="139" spans="1:2" ht="23.25">
      <c r="A139" s="7"/>
      <c r="B139" s="20"/>
    </row>
    <row r="140" spans="1:2" ht="23.25">
      <c r="A140" s="7"/>
      <c r="B140" s="20"/>
    </row>
    <row r="141" spans="1:2" ht="23.25">
      <c r="A141" s="7"/>
      <c r="B141" s="20"/>
    </row>
    <row r="142" spans="1:2" ht="23.25">
      <c r="A142" s="7"/>
      <c r="B142" s="20"/>
    </row>
    <row r="143" spans="1:2" ht="23.25">
      <c r="A143" s="7"/>
      <c r="B143" s="20"/>
    </row>
    <row r="144" spans="1:2" ht="23.25">
      <c r="A144" s="7"/>
      <c r="B144" s="20"/>
    </row>
  </sheetData>
  <sheetProtection/>
  <mergeCells count="28">
    <mergeCell ref="A95:B95"/>
    <mergeCell ref="A96:B96"/>
    <mergeCell ref="A123:B123"/>
    <mergeCell ref="A109:B109"/>
    <mergeCell ref="A55:B55"/>
    <mergeCell ref="A56:B56"/>
    <mergeCell ref="A88:B88"/>
    <mergeCell ref="A108:B108"/>
    <mergeCell ref="A87:B87"/>
    <mergeCell ref="A107:B107"/>
    <mergeCell ref="A19:C19"/>
    <mergeCell ref="A20:C20"/>
    <mergeCell ref="A86:B86"/>
    <mergeCell ref="A94:B94"/>
    <mergeCell ref="A43:B43"/>
    <mergeCell ref="A42:B42"/>
    <mergeCell ref="A44:B44"/>
    <mergeCell ref="A54:B54"/>
    <mergeCell ref="A124:B124"/>
    <mergeCell ref="A1:B1"/>
    <mergeCell ref="A2:B2"/>
    <mergeCell ref="A3:B3"/>
    <mergeCell ref="A132:B132"/>
    <mergeCell ref="A131:B131"/>
    <mergeCell ref="A121:B121"/>
    <mergeCell ref="A122:B122"/>
    <mergeCell ref="A130:B130"/>
    <mergeCell ref="A18:C18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49">
      <selection activeCell="A87" sqref="A87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5" t="s">
        <v>191</v>
      </c>
    </row>
    <row r="2" spans="1:4" ht="26.25">
      <c r="A2" s="226" t="s">
        <v>120</v>
      </c>
      <c r="B2" s="226"/>
      <c r="C2" s="226"/>
      <c r="D2" s="226"/>
    </row>
    <row r="3" spans="1:4" ht="26.25">
      <c r="A3" s="226" t="s">
        <v>190</v>
      </c>
      <c r="B3" s="226"/>
      <c r="C3" s="226"/>
      <c r="D3" s="226"/>
    </row>
    <row r="4" spans="1:4" ht="26.25">
      <c r="A4" s="227" t="s">
        <v>284</v>
      </c>
      <c r="B4" s="227"/>
      <c r="C4" s="227"/>
      <c r="D4" s="227"/>
    </row>
    <row r="5" spans="1:4" ht="33" customHeight="1">
      <c r="A5" s="158" t="s">
        <v>5</v>
      </c>
      <c r="B5" s="158" t="s">
        <v>8</v>
      </c>
      <c r="C5" s="158" t="s">
        <v>121</v>
      </c>
      <c r="D5" s="159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f>13338+48130+44556.67+12404.38+6669+439.1+643.5</f>
        <v>126180.65000000001</v>
      </c>
    </row>
    <row r="9" spans="1:4" ht="23.25">
      <c r="A9" s="72" t="s">
        <v>128</v>
      </c>
      <c r="B9" s="73" t="s">
        <v>129</v>
      </c>
      <c r="C9" s="74">
        <v>10000</v>
      </c>
      <c r="D9" s="76">
        <f>5.7+139.74+1233.82+1037.84+2509.08+598.15+650.75+655.58+422.27</f>
        <v>7252.93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f>2600+2200+4754+204+2696+4930</f>
        <v>17384</v>
      </c>
    </row>
    <row r="11" spans="1:4" ht="24" thickBot="1">
      <c r="A11" s="72" t="s">
        <v>132</v>
      </c>
      <c r="B11" s="78" t="s">
        <v>133</v>
      </c>
      <c r="C11" s="79">
        <v>14600</v>
      </c>
      <c r="D11" s="80">
        <f>1540+1680+1290+1950+1890+1395+1020+1545+1245+1140</f>
        <v>14695</v>
      </c>
    </row>
    <row r="12" spans="1:4" ht="24" thickBot="1">
      <c r="A12" s="81" t="s">
        <v>48</v>
      </c>
      <c r="B12" s="82"/>
      <c r="C12" s="83">
        <f>C8+C9+C10+C11</f>
        <v>202600</v>
      </c>
      <c r="D12" s="83">
        <f>SUM(D8:D11)</f>
        <v>165512.58000000002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27300</v>
      </c>
      <c r="D14" s="77">
        <f>1908+2016+1548+2340+2268+1674+1224+1854+1494+1368</f>
        <v>17694</v>
      </c>
    </row>
    <row r="15" spans="1:4" ht="23.25">
      <c r="A15" s="87" t="s">
        <v>138</v>
      </c>
      <c r="B15" s="88" t="s">
        <v>139</v>
      </c>
      <c r="C15" s="77">
        <v>1000</v>
      </c>
      <c r="D15" s="77">
        <f>73+442+124+141+107+90+83.5</f>
        <v>1060.5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1100+1450+1110+400+5560+2750+5140+3090+1570+1370</f>
        <v>23540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60+140+40+80+60+180+200+260+60+40</f>
        <v>1120</v>
      </c>
    </row>
    <row r="18" spans="1:4" ht="23.25">
      <c r="A18" s="87" t="s">
        <v>144</v>
      </c>
      <c r="B18" s="88"/>
      <c r="C18" s="75">
        <v>500</v>
      </c>
      <c r="D18" s="77">
        <f>70+80+50+50+150+100+40+70</f>
        <v>610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f>11640</f>
        <v>11640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f>200+700+200+200</f>
        <v>1300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400+600+100+100+500</f>
        <v>1700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5000</v>
      </c>
      <c r="D23" s="89">
        <f>2000</f>
        <v>2000</v>
      </c>
    </row>
    <row r="24" spans="1:4" ht="23.25">
      <c r="A24" s="87" t="s">
        <v>154</v>
      </c>
      <c r="B24" s="73" t="s">
        <v>155</v>
      </c>
      <c r="C24" s="91">
        <v>500</v>
      </c>
      <c r="D24" s="89">
        <f>40+120+40+20+40+40</f>
        <v>300</v>
      </c>
    </row>
    <row r="25" spans="1:4" ht="24" thickBot="1">
      <c r="A25" s="93" t="s">
        <v>156</v>
      </c>
      <c r="B25" s="73" t="s">
        <v>157</v>
      </c>
      <c r="C25" s="91">
        <v>0</v>
      </c>
      <c r="D25" s="89">
        <f>75+75</f>
        <v>150</v>
      </c>
    </row>
    <row r="26" spans="1:4" ht="24" thickBot="1">
      <c r="A26" s="94" t="s">
        <v>48</v>
      </c>
      <c r="B26" s="82"/>
      <c r="C26" s="83">
        <f>SUM(C14:C25)</f>
        <v>89600</v>
      </c>
      <c r="D26" s="95">
        <f>SUM(D14:D25)</f>
        <v>61114.5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400000</v>
      </c>
      <c r="D28" s="89">
        <f>11632.64+62308.22</f>
        <v>73940.86</v>
      </c>
    </row>
    <row r="29" spans="1:4" ht="23.25">
      <c r="A29" s="72" t="s">
        <v>162</v>
      </c>
      <c r="B29" s="78" t="s">
        <v>161</v>
      </c>
      <c r="C29" s="79">
        <v>0</v>
      </c>
      <c r="D29" s="97"/>
    </row>
    <row r="30" spans="1:4" ht="24" thickBot="1">
      <c r="A30" s="72" t="s">
        <v>224</v>
      </c>
      <c r="B30" s="78" t="s">
        <v>161</v>
      </c>
      <c r="C30" s="79">
        <v>36000</v>
      </c>
      <c r="D30" s="97">
        <f>3000+3000+3000+6000+3000+3000+3000+3000+3000</f>
        <v>30000</v>
      </c>
    </row>
    <row r="31" spans="1:4" ht="24" thickBot="1">
      <c r="A31" s="98" t="s">
        <v>48</v>
      </c>
      <c r="B31" s="99"/>
      <c r="C31" s="100">
        <f>SUM(C28:C30)</f>
        <v>436000</v>
      </c>
      <c r="D31" s="101">
        <f>SUM(D28:D30)</f>
        <v>103940.86</v>
      </c>
    </row>
    <row r="32" spans="1:4" ht="23.25">
      <c r="A32" s="102" t="s">
        <v>163</v>
      </c>
      <c r="B32" s="103" t="s">
        <v>164</v>
      </c>
      <c r="C32" s="104"/>
      <c r="D32" s="105"/>
    </row>
    <row r="33" spans="1:4" ht="23.25">
      <c r="A33" s="106" t="s">
        <v>165</v>
      </c>
      <c r="B33" s="107" t="s">
        <v>166</v>
      </c>
      <c r="C33" s="108">
        <v>10000</v>
      </c>
      <c r="D33" s="89">
        <v>0</v>
      </c>
    </row>
    <row r="34" spans="1:4" ht="23.25">
      <c r="A34" s="87" t="s">
        <v>167</v>
      </c>
      <c r="B34" s="109" t="s">
        <v>168</v>
      </c>
      <c r="C34" s="75">
        <v>2000</v>
      </c>
      <c r="D34" s="110">
        <f>76+424+188+124+170+110+92+88+106+78</f>
        <v>1456</v>
      </c>
    </row>
    <row r="35" spans="1:4" ht="24" thickBot="1">
      <c r="A35" s="87" t="s">
        <v>281</v>
      </c>
      <c r="B35" s="111" t="s">
        <v>169</v>
      </c>
      <c r="C35" s="112">
        <v>30000</v>
      </c>
      <c r="D35" s="113">
        <f>3520+710+800+1140+10+500+1340+630+560</f>
        <v>9210</v>
      </c>
    </row>
    <row r="36" spans="1:4" ht="24" thickBot="1">
      <c r="A36" s="81" t="s">
        <v>48</v>
      </c>
      <c r="B36" s="114"/>
      <c r="C36" s="115">
        <f>SUM(C33:C35)</f>
        <v>42000</v>
      </c>
      <c r="D36" s="116">
        <f>SUM(D33:D35)</f>
        <v>10666</v>
      </c>
    </row>
    <row r="37" spans="1:4" ht="23.25">
      <c r="A37" s="117" t="s">
        <v>170</v>
      </c>
      <c r="B37" s="118"/>
      <c r="C37" s="71"/>
      <c r="D37" s="86"/>
    </row>
    <row r="38" spans="1:4" ht="23.25">
      <c r="A38" s="84" t="s">
        <v>171</v>
      </c>
      <c r="B38" s="118">
        <v>420000</v>
      </c>
      <c r="C38" s="71"/>
      <c r="D38" s="119"/>
    </row>
    <row r="39" spans="1:4" ht="23.25">
      <c r="A39" s="87" t="s">
        <v>172</v>
      </c>
      <c r="B39" s="120">
        <v>421002</v>
      </c>
      <c r="C39" s="75">
        <v>14000000</v>
      </c>
      <c r="D39" s="121">
        <f>3345902.02+1147505.99+53081.4+2013385.19+88221.65+62589.17+3483182.43</f>
        <v>10193867.85</v>
      </c>
    </row>
    <row r="40" spans="1:4" ht="23.25">
      <c r="A40" s="87" t="s">
        <v>173</v>
      </c>
      <c r="B40" s="120">
        <v>421003</v>
      </c>
      <c r="C40" s="75">
        <v>750000</v>
      </c>
      <c r="D40" s="121">
        <f>106983.29+77962.28+54549.5+78560.78+77518.18</f>
        <v>395574.02999999997</v>
      </c>
    </row>
    <row r="41" spans="1:4" ht="23.25">
      <c r="A41" s="87" t="s">
        <v>174</v>
      </c>
      <c r="B41" s="120">
        <v>421005</v>
      </c>
      <c r="C41" s="75">
        <v>40000</v>
      </c>
      <c r="D41" s="121">
        <f>6603.41+13817.31</f>
        <v>20420.72</v>
      </c>
    </row>
    <row r="42" spans="1:4" ht="23.25">
      <c r="A42" s="87" t="s">
        <v>175</v>
      </c>
      <c r="B42" s="120">
        <v>421006</v>
      </c>
      <c r="C42" s="75">
        <v>400000</v>
      </c>
      <c r="D42" s="121">
        <f>378.3+281.3+116.4</f>
        <v>776</v>
      </c>
    </row>
    <row r="43" spans="1:4" ht="23.25">
      <c r="A43" s="122" t="s">
        <v>176</v>
      </c>
      <c r="B43" s="120">
        <v>421007</v>
      </c>
      <c r="C43" s="75">
        <v>900000</v>
      </c>
      <c r="D43" s="121">
        <f>221601.62+96312.09+133374.53+136973.44+138290.27+136214.76+142782.88+139222.53+128080.44</f>
        <v>1272852.5599999998</v>
      </c>
    </row>
    <row r="44" spans="1:4" ht="23.25">
      <c r="A44" s="106" t="s">
        <v>177</v>
      </c>
      <c r="B44" s="120">
        <v>421012</v>
      </c>
      <c r="C44" s="75">
        <v>30000</v>
      </c>
      <c r="D44" s="123">
        <f>9744.72+9349.24+9608.85</f>
        <v>28702.809999999998</v>
      </c>
    </row>
    <row r="45" spans="1:4" ht="23.25">
      <c r="A45" s="87" t="s">
        <v>178</v>
      </c>
      <c r="B45" s="120">
        <v>421013</v>
      </c>
      <c r="C45" s="75">
        <v>30000</v>
      </c>
      <c r="D45" s="121">
        <f>2577.98+2600.51+566462.9</f>
        <v>571641.39</v>
      </c>
    </row>
    <row r="46" spans="1:4" ht="24" thickBot="1">
      <c r="A46" s="92" t="s">
        <v>179</v>
      </c>
      <c r="B46" s="124">
        <v>421015</v>
      </c>
      <c r="C46" s="125">
        <v>400000</v>
      </c>
      <c r="D46" s="121">
        <f>36625+26238+67475+40874+22596+29540+15945+44830</f>
        <v>284123</v>
      </c>
    </row>
    <row r="47" spans="1:4" ht="24" thickBot="1">
      <c r="A47" s="81" t="s">
        <v>48</v>
      </c>
      <c r="B47" s="126"/>
      <c r="C47" s="127">
        <f>SUM(C39:C46)</f>
        <v>16550000</v>
      </c>
      <c r="D47" s="101">
        <f>SUM(D39:D46)</f>
        <v>12767958.360000001</v>
      </c>
    </row>
    <row r="48" spans="1:4" ht="23.25">
      <c r="A48" s="128" t="s">
        <v>170</v>
      </c>
      <c r="B48" s="129"/>
      <c r="C48" s="130"/>
      <c r="D48" s="131"/>
    </row>
    <row r="49" spans="1:4" ht="23.25">
      <c r="A49" s="132" t="s">
        <v>180</v>
      </c>
      <c r="B49" s="133">
        <v>430000</v>
      </c>
      <c r="C49" s="134"/>
      <c r="D49" s="135"/>
    </row>
    <row r="50" spans="1:4" ht="24" thickBot="1">
      <c r="A50" s="136" t="s">
        <v>181</v>
      </c>
      <c r="B50" s="137">
        <v>431002</v>
      </c>
      <c r="C50" s="138">
        <v>14560000</v>
      </c>
      <c r="D50" s="121">
        <f>2831014.5+3000154.5</f>
        <v>5831169</v>
      </c>
    </row>
    <row r="51" spans="1:4" ht="24" thickBot="1">
      <c r="A51" s="94" t="s">
        <v>48</v>
      </c>
      <c r="B51" s="139"/>
      <c r="C51" s="100">
        <f>SUM(C50)</f>
        <v>14560000</v>
      </c>
      <c r="D51" s="101">
        <f>SUM(D50)</f>
        <v>5831169</v>
      </c>
    </row>
    <row r="52" spans="1:4" ht="23.25">
      <c r="A52" s="140" t="s">
        <v>182</v>
      </c>
      <c r="B52" s="141"/>
      <c r="C52" s="142"/>
      <c r="D52" s="143"/>
    </row>
    <row r="53" spans="1:4" ht="23.25">
      <c r="A53" s="144" t="s">
        <v>183</v>
      </c>
      <c r="B53" s="133">
        <v>440000</v>
      </c>
      <c r="C53" s="138"/>
      <c r="D53" s="145"/>
    </row>
    <row r="54" spans="1:4" ht="23.25">
      <c r="A54" s="146" t="s">
        <v>184</v>
      </c>
      <c r="B54" s="147"/>
      <c r="C54" s="135"/>
      <c r="D54" s="121">
        <f>494700+494700+494700</f>
        <v>1484100</v>
      </c>
    </row>
    <row r="55" spans="1:4" ht="23.25">
      <c r="A55" s="148" t="s">
        <v>185</v>
      </c>
      <c r="B55" s="147"/>
      <c r="C55" s="135"/>
      <c r="D55" s="121">
        <f>189600+189600+189600</f>
        <v>568800</v>
      </c>
    </row>
    <row r="56" spans="1:4" ht="23.25">
      <c r="A56" s="148" t="s">
        <v>186</v>
      </c>
      <c r="B56" s="149"/>
      <c r="C56" s="161"/>
      <c r="D56" s="121">
        <f>87666+76994+91151+41600+19352</f>
        <v>316763</v>
      </c>
    </row>
    <row r="57" spans="1:4" ht="23.25">
      <c r="A57" s="148" t="s">
        <v>220</v>
      </c>
      <c r="B57" s="149"/>
      <c r="C57" s="161"/>
      <c r="D57" s="121">
        <f>154440+167910+159870</f>
        <v>482220</v>
      </c>
    </row>
    <row r="58" spans="1:4" ht="23.25">
      <c r="A58" s="148" t="s">
        <v>236</v>
      </c>
      <c r="B58" s="149"/>
      <c r="C58" s="161"/>
      <c r="D58" s="121">
        <f>154700+140300+141600+96000</f>
        <v>532600</v>
      </c>
    </row>
    <row r="59" spans="1:4" ht="23.25">
      <c r="A59" s="148" t="s">
        <v>237</v>
      </c>
      <c r="B59" s="149"/>
      <c r="C59" s="161"/>
      <c r="D59" s="121">
        <f>64000+45240+70760+40180</f>
        <v>220180</v>
      </c>
    </row>
    <row r="60" spans="1:4" ht="23.25">
      <c r="A60" s="148" t="s">
        <v>251</v>
      </c>
      <c r="B60" s="149"/>
      <c r="C60" s="161"/>
      <c r="D60" s="121">
        <f>54760</f>
        <v>54760</v>
      </c>
    </row>
    <row r="61" spans="1:4" ht="23.25">
      <c r="A61" s="148" t="s">
        <v>252</v>
      </c>
      <c r="B61" s="149"/>
      <c r="C61" s="161"/>
      <c r="D61" s="121">
        <f>202300+49300</f>
        <v>251600</v>
      </c>
    </row>
    <row r="62" spans="1:4" ht="23.25">
      <c r="A62" s="148" t="s">
        <v>253</v>
      </c>
      <c r="B62" s="149"/>
      <c r="C62" s="161"/>
      <c r="D62" s="121">
        <f>54400</f>
        <v>54400</v>
      </c>
    </row>
    <row r="63" spans="1:4" ht="23.25">
      <c r="A63" s="148" t="s">
        <v>254</v>
      </c>
      <c r="B63" s="149"/>
      <c r="C63" s="161"/>
      <c r="D63" s="121">
        <f>100000</f>
        <v>100000</v>
      </c>
    </row>
    <row r="64" spans="1:4" ht="23.25">
      <c r="A64" s="148" t="s">
        <v>255</v>
      </c>
      <c r="B64" s="149"/>
      <c r="C64" s="161"/>
      <c r="D64" s="121">
        <f>4500+4500+4500+4500</f>
        <v>18000</v>
      </c>
    </row>
    <row r="65" spans="1:4" ht="23.25">
      <c r="A65" s="148" t="s">
        <v>256</v>
      </c>
      <c r="B65" s="149"/>
      <c r="C65" s="161"/>
      <c r="D65" s="121">
        <f>494700</f>
        <v>494700</v>
      </c>
    </row>
    <row r="66" spans="1:4" ht="23.25">
      <c r="A66" s="148" t="s">
        <v>257</v>
      </c>
      <c r="B66" s="149"/>
      <c r="C66" s="161"/>
      <c r="D66" s="121">
        <f>189600</f>
        <v>189600</v>
      </c>
    </row>
    <row r="67" spans="1:4" ht="23.25">
      <c r="A67" s="148" t="s">
        <v>258</v>
      </c>
      <c r="B67" s="149"/>
      <c r="C67" s="161"/>
      <c r="D67" s="121">
        <v>6400</v>
      </c>
    </row>
    <row r="68" spans="1:4" ht="23.25">
      <c r="A68" s="148" t="s">
        <v>269</v>
      </c>
      <c r="B68" s="149"/>
      <c r="C68" s="161"/>
      <c r="D68" s="121">
        <f>6091</f>
        <v>6091</v>
      </c>
    </row>
    <row r="69" spans="1:4" ht="23.25">
      <c r="A69" s="148" t="s">
        <v>270</v>
      </c>
      <c r="B69" s="149"/>
      <c r="C69" s="161"/>
      <c r="D69" s="121">
        <f>17748</f>
        <v>17748</v>
      </c>
    </row>
    <row r="70" spans="1:4" ht="23.25">
      <c r="A70" s="148" t="s">
        <v>271</v>
      </c>
      <c r="B70" s="149"/>
      <c r="C70" s="161"/>
      <c r="D70" s="121">
        <f>12481</f>
        <v>12481</v>
      </c>
    </row>
    <row r="71" spans="1:4" ht="23.25">
      <c r="A71" s="148" t="s">
        <v>272</v>
      </c>
      <c r="B71" s="149"/>
      <c r="C71" s="161"/>
      <c r="D71" s="121">
        <f>22800+22800</f>
        <v>45600</v>
      </c>
    </row>
    <row r="72" spans="1:4" ht="23.25">
      <c r="A72" s="148" t="s">
        <v>275</v>
      </c>
      <c r="B72" s="149"/>
      <c r="C72" s="161"/>
      <c r="D72" s="121">
        <f>5810</f>
        <v>5810</v>
      </c>
    </row>
    <row r="73" spans="1:4" ht="23.25">
      <c r="A73" s="148" t="s">
        <v>276</v>
      </c>
      <c r="B73" s="149"/>
      <c r="C73" s="161"/>
      <c r="D73" s="121">
        <f>174+171+291</f>
        <v>636</v>
      </c>
    </row>
    <row r="74" spans="1:4" ht="24" thickBot="1">
      <c r="A74" s="148" t="s">
        <v>277</v>
      </c>
      <c r="B74" s="149"/>
      <c r="C74" s="161"/>
      <c r="D74" s="121">
        <f>1740+1710+2910</f>
        <v>6360</v>
      </c>
    </row>
    <row r="75" spans="1:4" ht="24" thickBot="1">
      <c r="A75" s="150" t="s">
        <v>48</v>
      </c>
      <c r="B75" s="139"/>
      <c r="C75" s="127"/>
      <c r="D75" s="116">
        <f>SUM(D54:D74)</f>
        <v>4868849</v>
      </c>
    </row>
    <row r="76" spans="1:4" ht="23.25">
      <c r="A76" s="151" t="s">
        <v>187</v>
      </c>
      <c r="B76" s="141"/>
      <c r="C76" s="162"/>
      <c r="D76" s="160"/>
    </row>
    <row r="77" spans="1:4" ht="23.25">
      <c r="A77" s="152" t="s">
        <v>188</v>
      </c>
      <c r="B77" s="71"/>
      <c r="C77" s="163"/>
      <c r="D77" s="121">
        <f>131242+130242+131943</f>
        <v>393427</v>
      </c>
    </row>
    <row r="78" spans="1:4" ht="24" thickBot="1">
      <c r="A78" s="152" t="s">
        <v>260</v>
      </c>
      <c r="B78" s="149"/>
      <c r="C78" s="164"/>
      <c r="D78" s="121">
        <v>484840</v>
      </c>
    </row>
    <row r="79" spans="1:4" ht="24" thickBot="1">
      <c r="A79" s="153" t="s">
        <v>48</v>
      </c>
      <c r="B79" s="139"/>
      <c r="C79" s="100"/>
      <c r="D79" s="101">
        <f>SUM(D77:D78)</f>
        <v>878267</v>
      </c>
    </row>
    <row r="80" spans="1:4" ht="24" thickBot="1">
      <c r="A80" s="154" t="s">
        <v>189</v>
      </c>
      <c r="B80" s="155"/>
      <c r="C80" s="156">
        <f>C12+C26+C31+C36+C47+C51+C75+C79</f>
        <v>31880200</v>
      </c>
      <c r="D80" s="157">
        <f>D12+D26+D31+D36+D47+D51+D75+D79</f>
        <v>24687477.3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2018-08-16T02:58:42Z</cp:lastPrinted>
  <dcterms:created xsi:type="dcterms:W3CDTF">2003-11-30T04:11:06Z</dcterms:created>
  <dcterms:modified xsi:type="dcterms:W3CDTF">2019-06-11T03:46:27Z</dcterms:modified>
  <cp:category/>
  <cp:version/>
  <cp:contentType/>
  <cp:contentStatus/>
</cp:coreProperties>
</file>