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65" windowWidth="11715" windowHeight="11640" activeTab="0"/>
  </bookViews>
  <sheets>
    <sheet name="งบทดลอง" sheetId="1" r:id="rId1"/>
    <sheet name="รายงานรับ-จ่ายเงินสด (กพ) (2)" sheetId="2" r:id="rId2"/>
    <sheet name="หมายเหตุ" sheetId="3" r:id="rId3"/>
    <sheet name="สรุปรายรับจริง" sheetId="4" r:id="rId4"/>
  </sheets>
  <definedNames/>
  <calcPr fullCalcOnLoad="1"/>
</workbook>
</file>

<file path=xl/sharedStrings.xml><?xml version="1.0" encoding="utf-8"?>
<sst xmlns="http://schemas.openxmlformats.org/spreadsheetml/2006/main" count="334" uniqueCount="276">
  <si>
    <t>บัญชีเงินรับฝาก</t>
  </si>
  <si>
    <t>หมายเหตุ  1  ประกอบงบรายรับ - จ่ายเงินสด  (รายรับ)</t>
  </si>
  <si>
    <t>หมายเหตุ  2  ประกอบงบรายรับ - จ่ายเงินสด  (รายรับ)</t>
  </si>
  <si>
    <t xml:space="preserve">                   รวม</t>
  </si>
  <si>
    <t>บาท</t>
  </si>
  <si>
    <t>รายการ</t>
  </si>
  <si>
    <t>เดบิท</t>
  </si>
  <si>
    <t>เครดิต</t>
  </si>
  <si>
    <t>รหัสบัญชี</t>
  </si>
  <si>
    <t>อำเภอเมืองนครศรีธรรมราช  จังหวัดนครศรีธรรมราช</t>
  </si>
  <si>
    <t>รายงาน รับ - จ่าย เงินสด</t>
  </si>
  <si>
    <t>จนถึงปัจจุบัน</t>
  </si>
  <si>
    <t>ประมาณการ</t>
  </si>
  <si>
    <t>เกิดขึ้นจริง</t>
  </si>
  <si>
    <t>เดือนนี้</t>
  </si>
  <si>
    <t>รวมรายรับ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</si>
  <si>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</si>
  <si>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</si>
  <si>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</si>
  <si>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</si>
  <si>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</si>
  <si>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</si>
  <si>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</si>
  <si>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</si>
  <si>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0100</t>
  </si>
  <si>
    <t>0120</t>
  </si>
  <si>
    <t>0200</t>
  </si>
  <si>
    <t>0250</t>
  </si>
  <si>
    <t>0300</t>
  </si>
  <si>
    <t>0350</t>
  </si>
  <si>
    <t>1000</t>
  </si>
  <si>
    <t>2000</t>
  </si>
  <si>
    <t>รายจ่าย</t>
  </si>
  <si>
    <t xml:space="preserve">     งบกลาง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</si>
  <si>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</si>
  <si>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</si>
  <si>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</si>
  <si>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</si>
  <si>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</si>
  <si>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ค่าครุภัณฑ์</t>
  </si>
  <si>
    <t xml:space="preserve">     ค่าที่ดินและสิ่งก่อสร้าง</t>
  </si>
  <si>
    <t>รวมรายจ่าย</t>
  </si>
  <si>
    <t>สูงกว่า</t>
  </si>
  <si>
    <t>(ต่ำกว่า)</t>
  </si>
  <si>
    <t>ยอดยกไป</t>
  </si>
  <si>
    <t xml:space="preserve">                       รายรับ                           รายจ่าย</t>
  </si>
  <si>
    <r>
      <t>รายรับ</t>
    </r>
    <r>
      <rPr>
        <b/>
        <sz val="15"/>
        <rFont val="Angsana New"/>
        <family val="1"/>
      </rPr>
      <t xml:space="preserve"> (หมายเหตุ 1</t>
    </r>
    <r>
      <rPr>
        <sz val="15"/>
        <rFont val="Angsana New"/>
        <family val="1"/>
      </rPr>
      <t>)</t>
    </r>
  </si>
  <si>
    <t>000</t>
  </si>
  <si>
    <t>รวม</t>
  </si>
  <si>
    <t>งบทดลอง</t>
  </si>
  <si>
    <t>เงินสะสม</t>
  </si>
  <si>
    <t>022</t>
  </si>
  <si>
    <t>023</t>
  </si>
  <si>
    <t>090</t>
  </si>
  <si>
    <t>บัญชีเงินฝากธนาคาร ประเภท ออมทรัพย์</t>
  </si>
  <si>
    <t>บัญชีเงินฝากธนาคาร ประเภท ประจำ</t>
  </si>
  <si>
    <t>บัญชีรายจ่ายตามงบประมาณ</t>
  </si>
  <si>
    <t xml:space="preserve">      รายจ่ายงบกลาง</t>
  </si>
  <si>
    <t xml:space="preserve">      ค่าตอบแทน</t>
  </si>
  <si>
    <t xml:space="preserve">      ค่าใช้สอย</t>
  </si>
  <si>
    <t xml:space="preserve">      ค่าวัสดุ</t>
  </si>
  <si>
    <t xml:space="preserve">      ค่าครุภัณฑ์</t>
  </si>
  <si>
    <t xml:space="preserve">      ค่าที่ดินและสิ่งก่อสร้าง</t>
  </si>
  <si>
    <t>บัญชีเงินสะสม</t>
  </si>
  <si>
    <t>เงินชีเงินทุนสำรองสะสม</t>
  </si>
  <si>
    <t>บัญชีเงินรายรับ</t>
  </si>
  <si>
    <t>เงินอุดหนุนทั่วไป  ที่ระบุวัตถุประสงค์</t>
  </si>
  <si>
    <t>ลูกหนี้เงินยืมงบประมาณ</t>
  </si>
  <si>
    <t xml:space="preserve">    ลูกหนี้เงินยืมเงินงบประมาณ</t>
  </si>
  <si>
    <t xml:space="preserve">    เงินสะสม</t>
  </si>
  <si>
    <t xml:space="preserve">  (ลงชื่อ)………………………………              (ลงชื่อ)………………………………...…         (ลงชื่อ)………..........……………………………</t>
  </si>
  <si>
    <t>หมายเหตุ  1  ประกอบงบทดลอง</t>
  </si>
  <si>
    <t>บัญชีรายจ่ายค้างจ่าย</t>
  </si>
  <si>
    <t xml:space="preserve">    ลูกหนี้เงินยืมเงินสะสม</t>
  </si>
  <si>
    <t>บัญชีรายรับ</t>
  </si>
  <si>
    <t xml:space="preserve">    รายจ่ายอื่น ๆ</t>
  </si>
  <si>
    <t xml:space="preserve">                                                                        รวม</t>
  </si>
  <si>
    <t>หมายเหตุ  2  ประกอบงบทดลอง</t>
  </si>
  <si>
    <t xml:space="preserve">          เงินภาษี หัก ณ ที่จ่าย</t>
  </si>
  <si>
    <t xml:space="preserve">          ภบท.ค่าใช้จ่าย 5 %</t>
  </si>
  <si>
    <t xml:space="preserve">          เงินประกันสัญญา</t>
  </si>
  <si>
    <t xml:space="preserve">      ลูกหนี้เงินยืมตามงบประมาณ</t>
  </si>
  <si>
    <t>082</t>
  </si>
  <si>
    <t>เงินรับฝาก - ภาษีหัก ณ ที่จ่าย</t>
  </si>
  <si>
    <t xml:space="preserve">      รายจ่ายอื่น ๆ</t>
  </si>
  <si>
    <t xml:space="preserve">     ลูกหนี้ภาษีบำรุงท้องที่  (หมายเหตุ 1)</t>
  </si>
  <si>
    <t>บัญชีรายจ่ายค้างจ่าย (หมายเหตุ  2 )</t>
  </si>
  <si>
    <t>ลูกหนี้ภาษี (หมายเหตุ 2)</t>
  </si>
  <si>
    <t>เงินรับฝาก  (หมายเหตุ 3)</t>
  </si>
  <si>
    <t>080</t>
  </si>
  <si>
    <t>บัญชีลูกหนี้ภาษี</t>
  </si>
  <si>
    <t xml:space="preserve">                                คงเหลือลูกหนี้ภาษี</t>
  </si>
  <si>
    <t>หมายเหตุ  4  ประกอบงบทดลอง</t>
  </si>
  <si>
    <t xml:space="preserve">         ลูกหนี้ภาษี - ภาษีบำรุงท้องที่</t>
  </si>
  <si>
    <t>หมายเหตุ  3  ประกอบงบรายรับ - จ่ายเงินสด  (รายรับ)</t>
  </si>
  <si>
    <t>หมายเหตุ  4  ประกอบงบรายรับ - จ่ายเงินสด  (รายจ่าย)</t>
  </si>
  <si>
    <t xml:space="preserve">                          คงเหลือ</t>
  </si>
  <si>
    <t xml:space="preserve">เงินอุดหนุนทั่วไป  </t>
  </si>
  <si>
    <t xml:space="preserve">    เงินสำรองรายรับ </t>
  </si>
  <si>
    <t>บัญชีเงินรับฝาก  (หมายเหตุ 4)</t>
  </si>
  <si>
    <t xml:space="preserve">เทศบาลตำบลบางจาก  </t>
  </si>
  <si>
    <t>บัญชีเงินฝาก - กสท</t>
  </si>
  <si>
    <t>เจ้าหนี้เงินกู้ - กสท.</t>
  </si>
  <si>
    <t>บัญชีทรัพย์สินที่เกิดจากเงินกู้</t>
  </si>
  <si>
    <t>เงินกู้ - ธนาคารออมสิน</t>
  </si>
  <si>
    <t xml:space="preserve">      ลูกหนี้เงินยืมเงินสะสม</t>
  </si>
  <si>
    <t>091</t>
  </si>
  <si>
    <t xml:space="preserve">          กบข.</t>
  </si>
  <si>
    <t>บัญชีเงินฝาก - ค่าประกันมิเตอร์</t>
  </si>
  <si>
    <t xml:space="preserve">      เงินเดือน  (ฝ่ายประจำ)</t>
  </si>
  <si>
    <t xml:space="preserve">      รายจ่ายงบกลาง (ก)</t>
  </si>
  <si>
    <t xml:space="preserve">      เงินเดือน  (ฝ่ายประจำ) (ก)</t>
  </si>
  <si>
    <t xml:space="preserve">      เงินเดือน  (ฝ่ายการเมือง) </t>
  </si>
  <si>
    <t xml:space="preserve">      ค่าตอบแทน (ก)</t>
  </si>
  <si>
    <t>6 200</t>
  </si>
  <si>
    <t>ธ.ออมสิน  เลขที่บัญชี  ( 0502324-6771-7)</t>
  </si>
  <si>
    <t>ธ.กรุงไทย จก. เลขที่บัญชี  (801-1-00835-8)</t>
  </si>
  <si>
    <t>ธ.กรุงไทย จก. เลขที่บัญชี  (801-0-15540-3)</t>
  </si>
  <si>
    <t>ธ.ออมสิน  เลขที่บัญชี  (3402301-3706-9)</t>
  </si>
  <si>
    <t>ธ.กรุงไทย จก. เลขที่บัญชี  (801-2-34234-0)</t>
  </si>
  <si>
    <t>เทศบาลตำบลบางจาก</t>
  </si>
  <si>
    <t xml:space="preserve"> ประมาณการ </t>
  </si>
  <si>
    <t xml:space="preserve"> รับจริง </t>
  </si>
  <si>
    <t>รายได้จัดเก็บเอง</t>
  </si>
  <si>
    <t>1. หมวดภาษีอากร</t>
  </si>
  <si>
    <t>411000</t>
  </si>
  <si>
    <t>(1) ภาษีโรงเรือนและที่ดิน</t>
  </si>
  <si>
    <t>411001</t>
  </si>
  <si>
    <t>(2) ภาษีบำรุงท้องที่</t>
  </si>
  <si>
    <t>411002</t>
  </si>
  <si>
    <t>(3) ภาษีป้าย</t>
  </si>
  <si>
    <t>411003</t>
  </si>
  <si>
    <t>(4) อากรการฆ่าสัตว์</t>
  </si>
  <si>
    <t>411004</t>
  </si>
  <si>
    <t>2. หมวดค่าธรรมเนียม ค่าปรับและใบอนุญาต</t>
  </si>
  <si>
    <t>412000</t>
  </si>
  <si>
    <t>(1)  ค่าธรรมเนียมเกี่ยวกับการฆ่าสัตว์และจำหน่ายเนื้อสัตว์</t>
  </si>
  <si>
    <t>412101</t>
  </si>
  <si>
    <t>(2)  ค่าธรรมเนียมเกี่ยวกับการควบคุมอาคาร</t>
  </si>
  <si>
    <t>412106</t>
  </si>
  <si>
    <t>(3)  ค่าธรรมเนียมเก็บและขนมูลฝอย</t>
  </si>
  <si>
    <t>412107</t>
  </si>
  <si>
    <t>(4)  ค่าธรรมเนียมเกี่ยวกับการทะเบียนราษฎร</t>
  </si>
  <si>
    <t>412112</t>
  </si>
  <si>
    <t>(5)  ค่าธรรมเนียมเกี่ยวกับการทะเบียนพาณิชย์</t>
  </si>
  <si>
    <t>(6)  ค่าปรับผิดสัญญา</t>
  </si>
  <si>
    <t>412210</t>
  </si>
  <si>
    <t>(7)  ค่าใบอนุญาตประกอบการค้าสำหรับกิจการที่เป็นอันตรายฯ</t>
  </si>
  <si>
    <t>412303</t>
  </si>
  <si>
    <t>(8)  ค่าใบอนุญาตจัดตั้งสถานที่จำหน่ายอาหารหรือสถานที่สะสม</t>
  </si>
  <si>
    <t>412304</t>
  </si>
  <si>
    <t xml:space="preserve">      อาหารในครัว  หรือพื้นที่ใด  ซึ่งมีพื้นที่เกิน  200  ตารางเมตร</t>
  </si>
  <si>
    <t>(9)  ค่าใบอนุญาตให้ตั้งตลาดเอกชน</t>
  </si>
  <si>
    <t>412306</t>
  </si>
  <si>
    <t>(10) ค่าใบอนุญาตเกี่ยวกับการควบคุมอาคาร</t>
  </si>
  <si>
    <t>412307</t>
  </si>
  <si>
    <t>(11)  ค่าใบอนุญาตเกี่ยวกับการโฆษณาโดยใช้เครื่องขยายเสียง</t>
  </si>
  <si>
    <t>412308</t>
  </si>
  <si>
    <t>3. หมวดรายได้จากทรัพย์สิน</t>
  </si>
  <si>
    <t>413000</t>
  </si>
  <si>
    <t>(1) ดอกเบี้ยเงินฝากธนาคาร</t>
  </si>
  <si>
    <t>413001</t>
  </si>
  <si>
    <t>(2) ดอกเบี้ยเงินฝาก ก.ส.ท.</t>
  </si>
  <si>
    <t>4. หมวดรายได้เบ็ตเตล็ด</t>
  </si>
  <si>
    <t>415000</t>
  </si>
  <si>
    <t>(1) ค่าขายแบบแปลน</t>
  </si>
  <si>
    <t>415004</t>
  </si>
  <si>
    <t xml:space="preserve">(2)  ค่าจำหน่ายแบบพิมพ์และคำร้อง </t>
  </si>
  <si>
    <t>415006</t>
  </si>
  <si>
    <t>415999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</si>
  <si>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</si>
  <si>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</si>
  <si>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(1) ภาษีมูลค่าเพิ่ม ตามพรบ. กระจายอำนาจ</t>
  </si>
  <si>
    <t>(1) ภาษีมูลค่าเพิ่ม 1 ใน 9</t>
  </si>
  <si>
    <t>(3) ภาษีธุรกิจเฉพาะ</t>
  </si>
  <si>
    <t>(4) ภาษีสุรา</t>
  </si>
  <si>
    <t>(5) ภาษีสรรพสามิต</t>
  </si>
  <si>
    <t>(6) ค่าภาคหลวงแร่</t>
  </si>
  <si>
    <t>(7) ค่าภาคหลวงปิโตรเลียม</t>
  </si>
  <si>
    <t>(8) ค่าธรรมเนียมจดทะเบียนสิทธิและนิติกรรมตามประมวลกฎหมายที่ดิน</t>
  </si>
  <si>
    <t>หมวดเงินอุดหนุน</t>
  </si>
  <si>
    <t>(1) เงินอุดหนุนทั่วไป สำหรับดำเนินการตามอำนาจหน้าที่และภารกิจถ่ายโอนเลือกทำ</t>
  </si>
  <si>
    <t>รายได้ที่รัฐบาลอุดหนุนให้โดยระบุวัตถุประสงค์</t>
  </si>
  <si>
    <t>หมวดเงินอุดหนุนระบุวัตถุประสงค์</t>
  </si>
  <si>
    <t>1. เงินอุดหนุนเบี้ยยังชีพคนชรา</t>
  </si>
  <si>
    <t>2.  เงินอุดหนุนเบี้ยความพิการ</t>
  </si>
  <si>
    <t>3.  เงินอุดหนุนอาหารเสริม (นม)</t>
  </si>
  <si>
    <t>หมวดเงินอุดหนุนเฉพาะกิจ</t>
  </si>
  <si>
    <t>1. เงินอุดหนุนโครงการถ่ายโอนบุคลากร</t>
  </si>
  <si>
    <t>2. เงินอุดหนุนค่าตอบแทน ผดด.</t>
  </si>
  <si>
    <t>รวมทั้งสิ้น</t>
  </si>
  <si>
    <t>สรุปรายรับจริงประกอบงบทดลองและรายงานรับ-จ่ายเงินสด</t>
  </si>
  <si>
    <t>หมายเหตุ  1</t>
  </si>
  <si>
    <t>เงินรับฝาก - กบข.</t>
  </si>
  <si>
    <t xml:space="preserve">     งบกลาง (ก)</t>
  </si>
  <si>
    <t xml:space="preserve">     เงินเดือน  (ฝ่ายประจำ)</t>
  </si>
  <si>
    <t xml:space="preserve">     เงินเดือน  (ฝ่ายประจำ) (ก)</t>
  </si>
  <si>
    <t xml:space="preserve">     เงินเดือน  (ฝ่ายการเมือง)</t>
  </si>
  <si>
    <t xml:space="preserve">     ค่าตอบแทน (ก)</t>
  </si>
  <si>
    <t xml:space="preserve">     ค่าวัสดุ  (ก)</t>
  </si>
  <si>
    <t xml:space="preserve">    รายจ่ายค้างจ่าย</t>
  </si>
  <si>
    <t xml:space="preserve">    รายจ่ายรอจ่าย</t>
  </si>
  <si>
    <t xml:space="preserve">                   (นางฬุริยา   นิลวานิช)                                         (นายสุวัฒน์    วชิรธนากร)                                                     (นายโสภิต   ชูพงศ์)</t>
  </si>
  <si>
    <t xml:space="preserve">                    ผู้อำนวยการกองคลัง                                           ปลัดเทศบาลตำบลบางจาก                                             นายกเทศมนตรีตำบลบางจาก</t>
  </si>
  <si>
    <t xml:space="preserve"> - 2 -</t>
  </si>
  <si>
    <t xml:space="preserve">         บัญชีค่าอากรฆ่าสัตว์</t>
  </si>
  <si>
    <t xml:space="preserve">         บัญชีค่าธรรมเนียมเกี่ยวกับการฆ่าสัตว์และจำหน่าย</t>
  </si>
  <si>
    <t xml:space="preserve">         บัญชีค่าธรรมเนียมเก็บและขนขยะมูลฝอย</t>
  </si>
  <si>
    <t xml:space="preserve">         บัญชีค่าจำหน่ายแบบพิมพ์และคำร้อง</t>
  </si>
  <si>
    <t xml:space="preserve">    เงินรับฝาก (หมายเหตุ  4)</t>
  </si>
  <si>
    <t>เงินรับฝาก - ประกันสังคม</t>
  </si>
  <si>
    <t>คงเหลือ</t>
  </si>
  <si>
    <t>ธนาคารเพื่อการเกษตรฯ เลขที่บัญชี (31000047246)</t>
  </si>
  <si>
    <t>บัญชีรายได้จากรัฐบาลค้างรับ</t>
  </si>
  <si>
    <t xml:space="preserve">         ประกันสังคม</t>
  </si>
  <si>
    <t>รายได้ค้างรับ</t>
  </si>
  <si>
    <t>บัญชีเงินสด</t>
  </si>
  <si>
    <t>บัญชีผัดส่ง</t>
  </si>
  <si>
    <t>งบกลาง</t>
  </si>
  <si>
    <t xml:space="preserve">         บัญชีค่าธรรมเนียมทะเบียนราษฎร์</t>
  </si>
  <si>
    <t>เงินรับฝาก - ค่าใช้จ่ายอื่น ๆ</t>
  </si>
  <si>
    <t>4. เงินอุดหนุน (ศพด.)</t>
  </si>
  <si>
    <t>6. เงินอุดหนุนส่งเสริมศักยภาพการจัดการศึกษา</t>
  </si>
  <si>
    <t>3.  เงินอุดหนุนเบี้ยยังชีพเอดส์</t>
  </si>
  <si>
    <t>บัญชีเจ้าหนี้เงินสะสม</t>
  </si>
  <si>
    <t>ปีงบประมาณ  2561</t>
  </si>
  <si>
    <t xml:space="preserve">             ลูกหนี้ภาษี-ภาษีบำรุงท้องที่  ยกมา  ณ  วันที่  31  ตุลาคม  2560</t>
  </si>
  <si>
    <t>(3) รายได้จากทรัพย์สินอื่น ๆ</t>
  </si>
  <si>
    <t xml:space="preserve">(3)  รายได้เบ็ดเตล็ดอื่น ๆ (ATM) </t>
  </si>
  <si>
    <t xml:space="preserve">            เงินเดือนพนักงานถ่ายโอน</t>
  </si>
  <si>
    <t xml:space="preserve">            ค่าเช่าบ้าน</t>
  </si>
  <si>
    <t xml:space="preserve">            จัดซื้อโต๊ะเฟเมก้า</t>
  </si>
  <si>
    <t xml:space="preserve">            จัดซื้อพัดลมติดผนัง</t>
  </si>
  <si>
    <t xml:space="preserve">            โครงการติดตั้งผ้าม่านหน้าต่าง</t>
  </si>
  <si>
    <t xml:space="preserve">            จัดซื้อคอมพิวเตอร์</t>
  </si>
  <si>
    <t xml:space="preserve">            โครงการก่อสร้างศาลาพักผู้โดยสาร</t>
  </si>
  <si>
    <t xml:space="preserve">            โครงการจัดทำอัฒจันทร์เชียกีฬา</t>
  </si>
  <si>
    <t xml:space="preserve">            โครงการติดตั้งฝ้าเพดานห้องเรียน</t>
  </si>
  <si>
    <t xml:space="preserve">                       หัก</t>
  </si>
  <si>
    <t xml:space="preserve">         ปี 2560</t>
  </si>
  <si>
    <t xml:space="preserve">         บัญชีค่าธรรมเนียมทะเบียนพาณิชย์</t>
  </si>
  <si>
    <t>5. เงินอุดหนุนอาหารกลางวัน  (ปฐมวัยฯ)</t>
  </si>
  <si>
    <t>6. เงินอุดหนุนอาหารกลางวัน  (ประถมฯ)</t>
  </si>
  <si>
    <t>7. เงินอุดหนุนค่าจัดการเรียนการสอน (ศพด.)  (ปฐมวัย)</t>
  </si>
  <si>
    <t>7. เงินอุดหนุนค่าจัดการเรียนการสอน (ศพด.)  (ประถม)</t>
  </si>
  <si>
    <t>7. เงินอุดหนุนบริการสาธารณสุข</t>
  </si>
  <si>
    <t>3.  เงินอุดหนุนเบี้ยยังชีพผู้สูงอายุ</t>
  </si>
  <si>
    <t>3.  เงินอุดหนุนเบี้ยยังชีพคนพิการ</t>
  </si>
  <si>
    <t>3.  เงินอุดหนุนค่าวัสดุ  (ศพด.)</t>
  </si>
  <si>
    <t xml:space="preserve">             ลูกหนี้ภาษี-ภาษีบำรุงท้องที่  ยกมา  ณ  วันที่  30  พฤศจิกายน  2560</t>
  </si>
  <si>
    <t xml:space="preserve">         บัญชีภาษีบำรุงท้องที่</t>
  </si>
  <si>
    <t xml:space="preserve">         บัญชีค่าธรรมเนียมควบคุมอาคาร</t>
  </si>
  <si>
    <t xml:space="preserve">         บัญชีค่าใบอนุญาตเกี่ยวกับการควบคุมอาคาร</t>
  </si>
  <si>
    <t xml:space="preserve">         บัญชีรายได้จากทรัพย์สิน</t>
  </si>
  <si>
    <t xml:space="preserve">         บัญชีภาษีมูลค่าเพิ่ม 1/9</t>
  </si>
  <si>
    <t xml:space="preserve">         บัญชีภาษีสรรพสามิต</t>
  </si>
  <si>
    <t xml:space="preserve">         บัญชีค่าธรรมเนียมจดทะเบียนสิทธิและนิติกรรมที่ดิน</t>
  </si>
  <si>
    <t xml:space="preserve">         บัญชีเงินอุดหนุนทั่วไป</t>
  </si>
  <si>
    <t xml:space="preserve">         บัญชีเงินอุดหนุนทั่วไป - เบี้ยยังชีพผู้สูงอายุ</t>
  </si>
  <si>
    <t xml:space="preserve">         บัญชีเงินอุดหนุนทั่วไป - เบี้ยยังชีพคนพิการ</t>
  </si>
  <si>
    <t>เงินรับฝาก - คชจ.5%</t>
  </si>
  <si>
    <t>ณ  วันที่  31  ธันวาคม  2560</t>
  </si>
  <si>
    <t>ณ  วันที่   31  ธันวาคม   2560</t>
  </si>
  <si>
    <t>ณ  วันที่   31  ธันวาคม  2560</t>
  </si>
  <si>
    <t xml:space="preserve">             ลูกหนี้ภาษี-ภาษีบำรุงท้องที่  ยกมา  ณ  วันที่  31  ธันวาคม   2560</t>
  </si>
  <si>
    <t xml:space="preserve">         หลักประกันซอง</t>
  </si>
  <si>
    <t xml:space="preserve">         โรงเรียนปลอดโรค</t>
  </si>
  <si>
    <t xml:space="preserve">         โครงการหนูน้อยฟันสวย</t>
  </si>
  <si>
    <t xml:space="preserve">         บัญชีค่าธรรมเนียมอนุญาตจัดซื้อและสถานที่จำหน่ายอาหารฯ</t>
  </si>
  <si>
    <t xml:space="preserve">         บัญชีภาษีมูลค่าเพิ่มตาม พรบ.</t>
  </si>
  <si>
    <t xml:space="preserve">         บัญชีภาษีธุรกิจเฉพาะ</t>
  </si>
  <si>
    <t>เงินรับฝาก - หลักประกันซอง</t>
  </si>
  <si>
    <t>เงินรับฝาก - ค่ารักษาพยาบาล</t>
  </si>
  <si>
    <t>เงินรับฝาก - โรงเรียนปลอดโรค</t>
  </si>
  <si>
    <t>เงินรับฝาก - โครงการหนูน้อยฟันสวย</t>
  </si>
  <si>
    <r>
      <t xml:space="preserve">                                                                                                                                                    ประจำเดือน</t>
    </r>
    <r>
      <rPr>
        <b/>
        <sz val="15"/>
        <rFont val="Angsana New"/>
        <family val="1"/>
      </rPr>
      <t xml:space="preserve">   ธันวาคม    พ.ศ. 2560</t>
    </r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</si>
</sst>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0.0"/>
    <numFmt numFmtId="203" formatCode="_-* #,##0.0000_-;\-* #,##0.0000_-;_-* &quot;-&quot;??_-;_-@_-"/>
    <numFmt numFmtId="204" formatCode="#,##0.0"/>
    <numFmt numFmtId="205" formatCode="_-* #,##0.0_-;\-* #,##0.0_-;_-* &quot;-&quot;?_-;_-@_-"/>
    <numFmt numFmtId="206" formatCode="0.0%"/>
    <numFmt numFmtId="207" formatCode="[$-41E]d\ mmmm\ yyyy"/>
    <numFmt numFmtId="208" formatCode="_-* #,##0_-;\-* #,##0_-;_-* &quot;-&quot;?_-;_-@_-"/>
    <numFmt numFmtId="209" formatCode="0_ ;\-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47">
    <font>
      <sz val="14"/>
      <name val="Cordia New"/>
      <family val="0"/>
    </font>
    <font>
      <sz val="15"/>
      <name val="Angsana New"/>
      <family val="1"/>
    </font>
    <font>
      <b/>
      <sz val="15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u val="single"/>
      <sz val="15"/>
      <name val="Angsana New"/>
      <family val="1"/>
    </font>
    <font>
      <sz val="14"/>
      <name val="Angsana New"/>
      <family val="1"/>
    </font>
    <font>
      <b/>
      <u val="single"/>
      <sz val="16"/>
      <name val="Angsana New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8"/>
      <color indexed="12"/>
      <name val="Angsana New"/>
      <family val="1"/>
    </font>
    <font>
      <b/>
      <sz val="18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dotted"/>
      <bottom style="dotted"/>
    </border>
    <border>
      <left style="thin"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dotted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ashed"/>
    </border>
    <border>
      <left/>
      <right style="thin"/>
      <top style="thin"/>
      <bottom style="dashed"/>
    </border>
    <border>
      <left/>
      <right style="thin"/>
      <top style="dotted"/>
      <bottom style="dotted"/>
    </border>
    <border>
      <left/>
      <right style="thin"/>
      <top style="dotted"/>
      <bottom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dotted"/>
      <bottom style="dashed"/>
    </border>
    <border>
      <left style="thin"/>
      <right style="thin"/>
      <top style="medium"/>
      <bottom style="medium"/>
    </border>
    <border>
      <left style="thin"/>
      <right style="thin"/>
      <top style="medium"/>
      <bottom style="dashed"/>
    </border>
    <border>
      <left style="thin"/>
      <right/>
      <top style="medium"/>
      <bottom style="dashed"/>
    </border>
    <border>
      <left style="thin"/>
      <right style="thin"/>
      <top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thin"/>
      <right/>
      <top/>
      <bottom style="dashed"/>
    </border>
    <border>
      <left style="thin"/>
      <right style="thin"/>
      <top style="dashed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>
        <color indexed="63"/>
      </left>
      <right style="thin"/>
      <top/>
      <bottom style="dashed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3" fillId="0" borderId="0" xfId="0" applyFont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43" fontId="3" fillId="0" borderId="0" xfId="38" applyFont="1" applyAlignment="1">
      <alignment/>
    </xf>
    <xf numFmtId="43" fontId="3" fillId="0" borderId="0" xfId="38" applyFont="1" applyAlignment="1">
      <alignment horizontal="center"/>
    </xf>
    <xf numFmtId="200" fontId="1" fillId="0" borderId="13" xfId="38" applyNumberFormat="1" applyFont="1" applyBorder="1" applyAlignment="1">
      <alignment/>
    </xf>
    <xf numFmtId="200" fontId="1" fillId="0" borderId="10" xfId="38" applyNumberFormat="1" applyFont="1" applyBorder="1" applyAlignment="1">
      <alignment/>
    </xf>
    <xf numFmtId="200" fontId="2" fillId="0" borderId="0" xfId="38" applyNumberFormat="1" applyFont="1" applyBorder="1" applyAlignment="1">
      <alignment/>
    </xf>
    <xf numFmtId="200" fontId="1" fillId="0" borderId="0" xfId="38" applyNumberFormat="1" applyFont="1" applyAlignment="1">
      <alignment/>
    </xf>
    <xf numFmtId="200" fontId="1" fillId="0" borderId="11" xfId="38" applyNumberFormat="1" applyFont="1" applyBorder="1" applyAlignment="1">
      <alignment/>
    </xf>
    <xf numFmtId="200" fontId="2" fillId="0" borderId="16" xfId="38" applyNumberFormat="1" applyFont="1" applyBorder="1" applyAlignment="1">
      <alignment/>
    </xf>
    <xf numFmtId="200" fontId="1" fillId="0" borderId="10" xfId="38" applyNumberFormat="1" applyFont="1" applyBorder="1" applyAlignment="1">
      <alignment horizontal="center"/>
    </xf>
    <xf numFmtId="200" fontId="1" fillId="0" borderId="13" xfId="38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43" fontId="1" fillId="0" borderId="0" xfId="38" applyFont="1" applyAlignment="1">
      <alignment/>
    </xf>
    <xf numFmtId="49" fontId="1" fillId="0" borderId="10" xfId="0" applyNumberFormat="1" applyFont="1" applyBorder="1" applyAlignment="1">
      <alignment horizontal="center"/>
    </xf>
    <xf numFmtId="43" fontId="3" fillId="0" borderId="0" xfId="38" applyFont="1" applyBorder="1" applyAlignment="1">
      <alignment/>
    </xf>
    <xf numFmtId="0" fontId="3" fillId="0" borderId="17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19" xfId="38" applyFont="1" applyBorder="1" applyAlignment="1">
      <alignment/>
    </xf>
    <xf numFmtId="43" fontId="3" fillId="0" borderId="19" xfId="38" applyFont="1" applyBorder="1" applyAlignment="1">
      <alignment horizontal="center"/>
    </xf>
    <xf numFmtId="200" fontId="1" fillId="0" borderId="10" xfId="0" applyNumberFormat="1" applyFont="1" applyBorder="1" applyAlignment="1">
      <alignment/>
    </xf>
    <xf numFmtId="0" fontId="2" fillId="0" borderId="20" xfId="0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19" xfId="0" applyNumberFormat="1" applyFont="1" applyBorder="1" applyAlignment="1">
      <alignment/>
    </xf>
    <xf numFmtId="43" fontId="1" fillId="0" borderId="19" xfId="38" applyFont="1" applyBorder="1" applyAlignment="1">
      <alignment/>
    </xf>
    <xf numFmtId="43" fontId="3" fillId="0" borderId="0" xfId="38" applyFont="1" applyAlignment="1">
      <alignment/>
    </xf>
    <xf numFmtId="43" fontId="1" fillId="0" borderId="0" xfId="38" applyFont="1" applyBorder="1" applyAlignment="1">
      <alignment/>
    </xf>
    <xf numFmtId="43" fontId="3" fillId="0" borderId="0" xfId="38" applyFont="1" applyBorder="1" applyAlignment="1">
      <alignment horizontal="center"/>
    </xf>
    <xf numFmtId="43" fontId="3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3" fontId="4" fillId="0" borderId="19" xfId="38" applyFont="1" applyBorder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3" fillId="0" borderId="23" xfId="0" applyFont="1" applyBorder="1" applyAlignment="1" quotePrefix="1">
      <alignment horizontal="center"/>
    </xf>
    <xf numFmtId="0" fontId="3" fillId="0" borderId="24" xfId="0" applyFont="1" applyBorder="1" applyAlignment="1">
      <alignment/>
    </xf>
    <xf numFmtId="0" fontId="3" fillId="0" borderId="24" xfId="0" applyFont="1" applyBorder="1" applyAlignment="1" quotePrefix="1">
      <alignment horizontal="center"/>
    </xf>
    <xf numFmtId="0" fontId="4" fillId="0" borderId="24" xfId="0" applyFont="1" applyBorder="1" applyAlignment="1">
      <alignment/>
    </xf>
    <xf numFmtId="0" fontId="3" fillId="0" borderId="24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4" fillId="0" borderId="13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6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8" fillId="0" borderId="13" xfId="0" applyFont="1" applyFill="1" applyBorder="1" applyAlignment="1">
      <alignment/>
    </xf>
    <xf numFmtId="49" fontId="4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28" xfId="0" applyFont="1" applyFill="1" applyBorder="1" applyAlignment="1">
      <alignment/>
    </xf>
    <xf numFmtId="49" fontId="3" fillId="0" borderId="28" xfId="0" applyNumberFormat="1" applyFont="1" applyFill="1" applyBorder="1" applyAlignment="1">
      <alignment horizontal="center"/>
    </xf>
    <xf numFmtId="4" fontId="3" fillId="0" borderId="28" xfId="0" applyNumberFormat="1" applyFont="1" applyFill="1" applyBorder="1" applyAlignment="1">
      <alignment horizontal="right"/>
    </xf>
    <xf numFmtId="4" fontId="3" fillId="0" borderId="24" xfId="0" applyNumberFormat="1" applyFont="1" applyFill="1" applyBorder="1" applyAlignment="1">
      <alignment horizontal="right"/>
    </xf>
    <xf numFmtId="43" fontId="3" fillId="0" borderId="24" xfId="38" applyFont="1" applyFill="1" applyBorder="1" applyAlignment="1">
      <alignment horizontal="left"/>
    </xf>
    <xf numFmtId="43" fontId="3" fillId="0" borderId="24" xfId="38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/>
    </xf>
    <xf numFmtId="4" fontId="3" fillId="0" borderId="29" xfId="0" applyNumberFormat="1" applyFont="1" applyFill="1" applyBorder="1" applyAlignment="1">
      <alignment horizontal="right"/>
    </xf>
    <xf numFmtId="43" fontId="3" fillId="0" borderId="30" xfId="38" applyFont="1" applyFill="1" applyBorder="1" applyAlignment="1">
      <alignment horizontal="right"/>
    </xf>
    <xf numFmtId="0" fontId="4" fillId="0" borderId="31" xfId="0" applyFont="1" applyFill="1" applyBorder="1" applyAlignment="1">
      <alignment horizontal="right"/>
    </xf>
    <xf numFmtId="49" fontId="3" fillId="0" borderId="32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" fontId="3" fillId="0" borderId="33" xfId="0" applyNumberFormat="1" applyFont="1" applyFill="1" applyBorder="1" applyAlignment="1">
      <alignment horizontal="right"/>
    </xf>
    <xf numFmtId="0" fontId="3" fillId="0" borderId="24" xfId="0" applyFont="1" applyFill="1" applyBorder="1" applyAlignment="1">
      <alignment/>
    </xf>
    <xf numFmtId="49" fontId="3" fillId="0" borderId="24" xfId="0" applyNumberFormat="1" applyFont="1" applyFill="1" applyBorder="1" applyAlignment="1">
      <alignment horizontal="center"/>
    </xf>
    <xf numFmtId="43" fontId="3" fillId="0" borderId="24" xfId="38" applyFont="1" applyFill="1" applyBorder="1" applyAlignment="1">
      <alignment horizontal="center"/>
    </xf>
    <xf numFmtId="0" fontId="7" fillId="0" borderId="29" xfId="0" applyFont="1" applyFill="1" applyBorder="1" applyAlignment="1">
      <alignment/>
    </xf>
    <xf numFmtId="43" fontId="3" fillId="0" borderId="28" xfId="38" applyFont="1" applyFill="1" applyBorder="1" applyAlignment="1">
      <alignment horizontal="right"/>
    </xf>
    <xf numFmtId="0" fontId="7" fillId="0" borderId="24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4" fillId="0" borderId="34" xfId="0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3" fontId="3" fillId="0" borderId="30" xfId="38" applyFont="1" applyFill="1" applyBorder="1" applyAlignment="1">
      <alignment horizontal="center"/>
    </xf>
    <xf numFmtId="0" fontId="4" fillId="0" borderId="35" xfId="0" applyFont="1" applyFill="1" applyBorder="1" applyAlignment="1">
      <alignment horizontal="right"/>
    </xf>
    <xf numFmtId="49" fontId="3" fillId="0" borderId="36" xfId="0" applyNumberFormat="1" applyFont="1" applyFill="1" applyBorder="1" applyAlignment="1">
      <alignment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0" fontId="8" fillId="0" borderId="39" xfId="0" applyFont="1" applyFill="1" applyBorder="1" applyAlignment="1">
      <alignment/>
    </xf>
    <xf numFmtId="49" fontId="4" fillId="0" borderId="39" xfId="0" applyNumberFormat="1" applyFont="1" applyFill="1" applyBorder="1" applyAlignment="1">
      <alignment horizontal="center"/>
    </xf>
    <xf numFmtId="0" fontId="3" fillId="0" borderId="39" xfId="0" applyFont="1" applyFill="1" applyBorder="1" applyAlignment="1">
      <alignment horizontal="right"/>
    </xf>
    <xf numFmtId="4" fontId="3" fillId="0" borderId="40" xfId="0" applyNumberFormat="1" applyFont="1" applyFill="1" applyBorder="1" applyAlignment="1">
      <alignment horizontal="right"/>
    </xf>
    <xf numFmtId="0" fontId="3" fillId="0" borderId="23" xfId="0" applyFont="1" applyFill="1" applyBorder="1" applyAlignment="1">
      <alignment/>
    </xf>
    <xf numFmtId="49" fontId="3" fillId="0" borderId="23" xfId="0" applyNumberFormat="1" applyFont="1" applyFill="1" applyBorder="1" applyAlignment="1">
      <alignment horizontal="center"/>
    </xf>
    <xf numFmtId="4" fontId="3" fillId="0" borderId="23" xfId="0" applyNumberFormat="1" applyFont="1" applyFill="1" applyBorder="1" applyAlignment="1">
      <alignment horizontal="right"/>
    </xf>
    <xf numFmtId="49" fontId="3" fillId="0" borderId="41" xfId="0" applyNumberFormat="1" applyFont="1" applyFill="1" applyBorder="1" applyAlignment="1">
      <alignment horizontal="center"/>
    </xf>
    <xf numFmtId="4" fontId="3" fillId="0" borderId="41" xfId="0" applyNumberFormat="1" applyFont="1" applyFill="1" applyBorder="1" applyAlignment="1">
      <alignment horizontal="right"/>
    </xf>
    <xf numFmtId="49" fontId="3" fillId="0" borderId="42" xfId="0" applyNumberFormat="1" applyFont="1" applyFill="1" applyBorder="1" applyAlignment="1">
      <alignment horizontal="center"/>
    </xf>
    <xf numFmtId="4" fontId="3" fillId="0" borderId="30" xfId="0" applyNumberFormat="1" applyFont="1" applyFill="1" applyBorder="1" applyAlignment="1">
      <alignment horizontal="right"/>
    </xf>
    <xf numFmtId="4" fontId="3" fillId="0" borderId="42" xfId="0" applyNumberFormat="1" applyFont="1" applyFill="1" applyBorder="1" applyAlignment="1">
      <alignment horizontal="right"/>
    </xf>
    <xf numFmtId="49" fontId="4" fillId="0" borderId="36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 horizontal="right"/>
    </xf>
    <xf numFmtId="4" fontId="4" fillId="0" borderId="44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center"/>
    </xf>
    <xf numFmtId="43" fontId="3" fillId="0" borderId="41" xfId="38" applyFont="1" applyFill="1" applyBorder="1" applyAlignment="1">
      <alignment horizontal="right"/>
    </xf>
    <xf numFmtId="0" fontId="3" fillId="0" borderId="45" xfId="0" applyFont="1" applyFill="1" applyBorder="1" applyAlignment="1">
      <alignment/>
    </xf>
    <xf numFmtId="43" fontId="3" fillId="0" borderId="41" xfId="38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43" fontId="3" fillId="0" borderId="45" xfId="38" applyFont="1" applyFill="1" applyBorder="1" applyAlignment="1">
      <alignment horizontal="right"/>
    </xf>
    <xf numFmtId="0" fontId="3" fillId="0" borderId="36" xfId="0" applyFont="1" applyFill="1" applyBorder="1" applyAlignment="1">
      <alignment/>
    </xf>
    <xf numFmtId="4" fontId="4" fillId="0" borderId="46" xfId="0" applyNumberFormat="1" applyFont="1" applyFill="1" applyBorder="1" applyAlignment="1">
      <alignment horizontal="right"/>
    </xf>
    <xf numFmtId="0" fontId="4" fillId="0" borderId="39" xfId="0" applyFont="1" applyFill="1" applyBorder="1" applyAlignment="1">
      <alignment horizontal="left"/>
    </xf>
    <xf numFmtId="0" fontId="3" fillId="0" borderId="47" xfId="0" applyFont="1" applyFill="1" applyBorder="1" applyAlignment="1">
      <alignment/>
    </xf>
    <xf numFmtId="4" fontId="4" fillId="0" borderId="48" xfId="0" applyNumberFormat="1" applyFont="1" applyFill="1" applyBorder="1" applyAlignment="1">
      <alignment/>
    </xf>
    <xf numFmtId="4" fontId="4" fillId="0" borderId="47" xfId="0" applyNumberFormat="1" applyFont="1" applyFill="1" applyBorder="1" applyAlignment="1">
      <alignment/>
    </xf>
    <xf numFmtId="0" fontId="8" fillId="0" borderId="49" xfId="0" applyFont="1" applyFill="1" applyBorder="1" applyAlignment="1">
      <alignment horizontal="left"/>
    </xf>
    <xf numFmtId="0" fontId="4" fillId="0" borderId="50" xfId="0" applyFont="1" applyFill="1" applyBorder="1" applyAlignment="1">
      <alignment horizontal="center"/>
    </xf>
    <xf numFmtId="4" fontId="4" fillId="0" borderId="51" xfId="0" applyNumberFormat="1" applyFont="1" applyFill="1" applyBorder="1" applyAlignment="1">
      <alignment horizontal="right"/>
    </xf>
    <xf numFmtId="4" fontId="4" fillId="0" borderId="50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center"/>
    </xf>
    <xf numFmtId="4" fontId="3" fillId="0" borderId="51" xfId="0" applyNumberFormat="1" applyFont="1" applyFill="1" applyBorder="1" applyAlignment="1">
      <alignment horizontal="right"/>
    </xf>
    <xf numFmtId="0" fontId="4" fillId="0" borderId="36" xfId="0" applyFont="1" applyFill="1" applyBorder="1" applyAlignment="1">
      <alignment horizontal="right"/>
    </xf>
    <xf numFmtId="0" fontId="4" fillId="0" borderId="49" xfId="0" applyFont="1" applyFill="1" applyBorder="1" applyAlignment="1">
      <alignment horizontal="left"/>
    </xf>
    <xf numFmtId="0" fontId="3" fillId="0" borderId="49" xfId="0" applyFont="1" applyFill="1" applyBorder="1" applyAlignment="1">
      <alignment horizontal="right"/>
    </xf>
    <xf numFmtId="4" fontId="3" fillId="0" borderId="52" xfId="0" applyNumberFormat="1" applyFont="1" applyFill="1" applyBorder="1" applyAlignment="1">
      <alignment horizontal="right"/>
    </xf>
    <xf numFmtId="4" fontId="3" fillId="0" borderId="49" xfId="0" applyNumberFormat="1" applyFont="1" applyFill="1" applyBorder="1" applyAlignment="1">
      <alignment horizontal="right"/>
    </xf>
    <xf numFmtId="0" fontId="8" fillId="0" borderId="50" xfId="0" applyFont="1" applyFill="1" applyBorder="1" applyAlignment="1">
      <alignment horizontal="left"/>
    </xf>
    <xf numFmtId="4" fontId="3" fillId="0" borderId="50" xfId="0" applyNumberFormat="1" applyFont="1" applyFill="1" applyBorder="1" applyAlignment="1">
      <alignment horizontal="right"/>
    </xf>
    <xf numFmtId="0" fontId="3" fillId="0" borderId="50" xfId="0" applyFont="1" applyFill="1" applyBorder="1" applyAlignment="1">
      <alignment horizontal="left"/>
    </xf>
    <xf numFmtId="0" fontId="3" fillId="0" borderId="50" xfId="0" applyFont="1" applyFill="1" applyBorder="1" applyAlignment="1">
      <alignment horizontal="right"/>
    </xf>
    <xf numFmtId="49" fontId="3" fillId="0" borderId="50" xfId="0" applyNumberFormat="1" applyFont="1" applyFill="1" applyBorder="1" applyAlignment="1">
      <alignment horizontal="left"/>
    </xf>
    <xf numFmtId="0" fontId="3" fillId="0" borderId="53" xfId="0" applyFont="1" applyFill="1" applyBorder="1" applyAlignment="1">
      <alignment horizontal="right"/>
    </xf>
    <xf numFmtId="49" fontId="4" fillId="0" borderId="54" xfId="0" applyNumberFormat="1" applyFont="1" applyFill="1" applyBorder="1" applyAlignment="1">
      <alignment horizontal="right"/>
    </xf>
    <xf numFmtId="49" fontId="8" fillId="0" borderId="49" xfId="0" applyNumberFormat="1" applyFont="1" applyFill="1" applyBorder="1" applyAlignment="1">
      <alignment horizontal="left"/>
    </xf>
    <xf numFmtId="49" fontId="3" fillId="0" borderId="53" xfId="0" applyNumberFormat="1" applyFont="1" applyFill="1" applyBorder="1" applyAlignment="1">
      <alignment horizontal="left"/>
    </xf>
    <xf numFmtId="0" fontId="4" fillId="0" borderId="55" xfId="0" applyFont="1" applyFill="1" applyBorder="1" applyAlignment="1">
      <alignment horizontal="right"/>
    </xf>
    <xf numFmtId="0" fontId="4" fillId="33" borderId="32" xfId="0" applyFont="1" applyFill="1" applyBorder="1" applyAlignment="1">
      <alignment horizontal="right"/>
    </xf>
    <xf numFmtId="0" fontId="3" fillId="33" borderId="36" xfId="0" applyFont="1" applyFill="1" applyBorder="1" applyAlignment="1">
      <alignment horizontal="right"/>
    </xf>
    <xf numFmtId="4" fontId="4" fillId="33" borderId="46" xfId="0" applyNumberFormat="1" applyFont="1" applyFill="1" applyBorder="1" applyAlignment="1">
      <alignment horizontal="right"/>
    </xf>
    <xf numFmtId="4" fontId="4" fillId="33" borderId="38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4" fontId="3" fillId="0" borderId="56" xfId="0" applyNumberFormat="1" applyFont="1" applyFill="1" applyBorder="1" applyAlignment="1">
      <alignment horizontal="right"/>
    </xf>
    <xf numFmtId="4" fontId="4" fillId="0" borderId="53" xfId="0" applyNumberFormat="1" applyFont="1" applyFill="1" applyBorder="1" applyAlignment="1">
      <alignment horizontal="right"/>
    </xf>
    <xf numFmtId="4" fontId="4" fillId="0" borderId="49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57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0" borderId="11" xfId="0" applyFont="1" applyBorder="1" applyAlignment="1" quotePrefix="1">
      <alignment horizontal="center"/>
    </xf>
    <xf numFmtId="43" fontId="3" fillId="0" borderId="0" xfId="38" applyFont="1" applyAlignment="1">
      <alignment horizontal="center"/>
    </xf>
    <xf numFmtId="43" fontId="2" fillId="0" borderId="19" xfId="38" applyFont="1" applyBorder="1" applyAlignment="1">
      <alignment/>
    </xf>
    <xf numFmtId="43" fontId="3" fillId="0" borderId="58" xfId="38" applyFont="1" applyBorder="1" applyAlignment="1">
      <alignment/>
    </xf>
    <xf numFmtId="43" fontId="3" fillId="0" borderId="23" xfId="38" applyFont="1" applyBorder="1" applyAlignment="1">
      <alignment/>
    </xf>
    <xf numFmtId="43" fontId="3" fillId="0" borderId="59" xfId="38" applyFont="1" applyBorder="1" applyAlignment="1">
      <alignment/>
    </xf>
    <xf numFmtId="43" fontId="3" fillId="0" borderId="24" xfId="38" applyFont="1" applyBorder="1" applyAlignment="1">
      <alignment/>
    </xf>
    <xf numFmtId="43" fontId="3" fillId="0" borderId="59" xfId="38" applyFont="1" applyBorder="1" applyAlignment="1">
      <alignment horizontal="center"/>
    </xf>
    <xf numFmtId="43" fontId="3" fillId="0" borderId="60" xfId="38" applyFont="1" applyBorder="1" applyAlignment="1">
      <alignment/>
    </xf>
    <xf numFmtId="43" fontId="4" fillId="0" borderId="61" xfId="38" applyFont="1" applyBorder="1" applyAlignment="1">
      <alignment/>
    </xf>
    <xf numFmtId="43" fontId="4" fillId="0" borderId="16" xfId="38" applyFont="1" applyBorder="1" applyAlignment="1">
      <alignment/>
    </xf>
    <xf numFmtId="43" fontId="3" fillId="34" borderId="24" xfId="38" applyFont="1" applyFill="1" applyBorder="1" applyAlignment="1">
      <alignment/>
    </xf>
    <xf numFmtId="43" fontId="3" fillId="34" borderId="25" xfId="38" applyFont="1" applyFill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00" fontId="1" fillId="0" borderId="11" xfId="38" applyNumberFormat="1" applyFont="1" applyBorder="1" applyAlignment="1">
      <alignment horizontal="center"/>
    </xf>
    <xf numFmtId="43" fontId="2" fillId="0" borderId="10" xfId="38" applyFont="1" applyBorder="1" applyAlignment="1">
      <alignment/>
    </xf>
    <xf numFmtId="0" fontId="2" fillId="0" borderId="59" xfId="0" applyFont="1" applyBorder="1" applyAlignment="1">
      <alignment/>
    </xf>
    <xf numFmtId="0" fontId="2" fillId="0" borderId="24" xfId="0" applyFont="1" applyBorder="1" applyAlignment="1" quotePrefix="1">
      <alignment horizontal="center"/>
    </xf>
    <xf numFmtId="200" fontId="1" fillId="0" borderId="24" xfId="38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200" fontId="1" fillId="0" borderId="23" xfId="38" applyNumberFormat="1" applyFont="1" applyBorder="1" applyAlignment="1">
      <alignment horizontal="center"/>
    </xf>
    <xf numFmtId="43" fontId="1" fillId="0" borderId="24" xfId="38" applyFont="1" applyBorder="1" applyAlignment="1">
      <alignment horizontal="center"/>
    </xf>
    <xf numFmtId="43" fontId="1" fillId="0" borderId="24" xfId="38" applyFont="1" applyBorder="1" applyAlignment="1">
      <alignment/>
    </xf>
    <xf numFmtId="43" fontId="2" fillId="0" borderId="25" xfId="38" applyFont="1" applyBorder="1" applyAlignment="1">
      <alignment/>
    </xf>
    <xf numFmtId="43" fontId="1" fillId="0" borderId="25" xfId="38" applyFont="1" applyBorder="1" applyAlignment="1">
      <alignment/>
    </xf>
    <xf numFmtId="43" fontId="1" fillId="0" borderId="21" xfId="38" applyFont="1" applyBorder="1" applyAlignment="1">
      <alignment/>
    </xf>
    <xf numFmtId="43" fontId="1" fillId="0" borderId="10" xfId="38" applyFont="1" applyBorder="1" applyAlignment="1">
      <alignment/>
    </xf>
    <xf numFmtId="43" fontId="2" fillId="0" borderId="16" xfId="38" applyFont="1" applyBorder="1" applyAlignment="1">
      <alignment/>
    </xf>
    <xf numFmtId="43" fontId="1" fillId="0" borderId="10" xfId="38" applyFont="1" applyBorder="1" applyAlignment="1">
      <alignment horizontal="center"/>
    </xf>
    <xf numFmtId="43" fontId="1" fillId="0" borderId="11" xfId="38" applyFont="1" applyBorder="1" applyAlignment="1">
      <alignment horizontal="center"/>
    </xf>
    <xf numFmtId="43" fontId="1" fillId="0" borderId="16" xfId="38" applyFont="1" applyBorder="1" applyAlignment="1">
      <alignment horizontal="center"/>
    </xf>
    <xf numFmtId="43" fontId="3" fillId="0" borderId="10" xfId="38" applyFont="1" applyBorder="1" applyAlignment="1">
      <alignment horizontal="center"/>
    </xf>
    <xf numFmtId="49" fontId="1" fillId="0" borderId="10" xfId="38" applyNumberFormat="1" applyFont="1" applyBorder="1" applyAlignment="1">
      <alignment horizontal="right"/>
    </xf>
    <xf numFmtId="43" fontId="2" fillId="0" borderId="21" xfId="38" applyFont="1" applyBorder="1" applyAlignment="1">
      <alignment/>
    </xf>
    <xf numFmtId="43" fontId="1" fillId="0" borderId="28" xfId="38" applyFont="1" applyBorder="1" applyAlignment="1">
      <alignment/>
    </xf>
    <xf numFmtId="43" fontId="1" fillId="0" borderId="28" xfId="38" applyFont="1" applyBorder="1" applyAlignment="1">
      <alignment horizontal="center"/>
    </xf>
    <xf numFmtId="43" fontId="2" fillId="0" borderId="62" xfId="38" applyFont="1" applyBorder="1" applyAlignment="1">
      <alignment/>
    </xf>
    <xf numFmtId="43" fontId="1" fillId="0" borderId="10" xfId="38" applyFont="1" applyBorder="1" applyAlignment="1">
      <alignment horizontal="right"/>
    </xf>
    <xf numFmtId="43" fontId="3" fillId="0" borderId="0" xfId="38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2" fillId="0" borderId="65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0</xdr:rowOff>
    </xdr:from>
    <xdr:to>
      <xdr:col>2</xdr:col>
      <xdr:colOff>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19175" y="7953375"/>
          <a:ext cx="10763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9525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5705475" y="7953375"/>
          <a:ext cx="115252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A10" sqref="A10"/>
    </sheetView>
  </sheetViews>
  <sheetFormatPr defaultColWidth="9.140625" defaultRowHeight="21.75"/>
  <cols>
    <col min="1" max="1" width="50.140625" style="7" customWidth="1"/>
    <col min="2" max="2" width="15.00390625" style="7" customWidth="1"/>
    <col min="3" max="4" width="20.8515625" style="7" customWidth="1"/>
    <col min="5" max="5" width="9.140625" style="7" customWidth="1"/>
    <col min="6" max="6" width="14.8515625" style="7" customWidth="1"/>
    <col min="7" max="16384" width="9.140625" style="7" customWidth="1"/>
  </cols>
  <sheetData>
    <row r="1" spans="1:5" ht="24" customHeight="1">
      <c r="A1" s="212" t="s">
        <v>100</v>
      </c>
      <c r="B1" s="212"/>
      <c r="C1" s="212"/>
      <c r="D1" s="212"/>
      <c r="E1" s="212"/>
    </row>
    <row r="2" spans="1:5" ht="24" customHeight="1">
      <c r="A2" s="212" t="s">
        <v>49</v>
      </c>
      <c r="B2" s="212"/>
      <c r="C2" s="212"/>
      <c r="D2" s="212"/>
      <c r="E2" s="212"/>
    </row>
    <row r="3" spans="1:5" ht="24" customHeight="1">
      <c r="A3" s="212" t="s">
        <v>262</v>
      </c>
      <c r="B3" s="212"/>
      <c r="C3" s="212"/>
      <c r="D3" s="212"/>
      <c r="E3" s="212"/>
    </row>
    <row r="4" spans="1:4" ht="24.75" customHeight="1">
      <c r="A4" s="52" t="s">
        <v>5</v>
      </c>
      <c r="B4" s="52" t="s">
        <v>8</v>
      </c>
      <c r="C4" s="53" t="s">
        <v>6</v>
      </c>
      <c r="D4" s="54" t="s">
        <v>7</v>
      </c>
    </row>
    <row r="5" spans="1:4" ht="21.75" customHeight="1">
      <c r="A5" s="55" t="s">
        <v>54</v>
      </c>
      <c r="B5" s="56"/>
      <c r="C5" s="171"/>
      <c r="D5" s="172"/>
    </row>
    <row r="6" spans="1:4" ht="21.75" customHeight="1">
      <c r="A6" s="57" t="s">
        <v>115</v>
      </c>
      <c r="B6" s="58" t="s">
        <v>51</v>
      </c>
      <c r="C6" s="173">
        <v>2351.9</v>
      </c>
      <c r="D6" s="174"/>
    </row>
    <row r="7" spans="1:4" ht="21.75" customHeight="1">
      <c r="A7" s="57" t="s">
        <v>116</v>
      </c>
      <c r="B7" s="58" t="s">
        <v>51</v>
      </c>
      <c r="C7" s="173">
        <v>8153352.06</v>
      </c>
      <c r="D7" s="174"/>
    </row>
    <row r="8" spans="1:4" ht="21.75" customHeight="1">
      <c r="A8" s="57" t="s">
        <v>117</v>
      </c>
      <c r="B8" s="58" t="s">
        <v>51</v>
      </c>
      <c r="C8" s="173">
        <v>118.95</v>
      </c>
      <c r="D8" s="174"/>
    </row>
    <row r="9" spans="1:6" ht="21.75" customHeight="1">
      <c r="A9" s="59" t="s">
        <v>55</v>
      </c>
      <c r="B9" s="58"/>
      <c r="C9" s="173"/>
      <c r="D9" s="174"/>
      <c r="F9" s="20"/>
    </row>
    <row r="10" spans="1:6" ht="21.75" customHeight="1">
      <c r="A10" s="57" t="s">
        <v>118</v>
      </c>
      <c r="B10" s="58" t="s">
        <v>52</v>
      </c>
      <c r="C10" s="173">
        <v>10512689.75</v>
      </c>
      <c r="D10" s="174"/>
      <c r="F10" s="20"/>
    </row>
    <row r="11" spans="1:6" ht="21.75" customHeight="1">
      <c r="A11" s="57" t="s">
        <v>119</v>
      </c>
      <c r="B11" s="58" t="s">
        <v>52</v>
      </c>
      <c r="C11" s="173">
        <v>5647914.54</v>
      </c>
      <c r="D11" s="174"/>
      <c r="F11" s="20"/>
    </row>
    <row r="12" spans="1:6" ht="21.75" customHeight="1">
      <c r="A12" s="57" t="s">
        <v>212</v>
      </c>
      <c r="B12" s="58" t="s">
        <v>52</v>
      </c>
      <c r="C12" s="173">
        <v>103719.7</v>
      </c>
      <c r="D12" s="174"/>
      <c r="F12" s="20"/>
    </row>
    <row r="13" spans="1:6" ht="21.75" customHeight="1">
      <c r="A13" s="57" t="s">
        <v>101</v>
      </c>
      <c r="B13" s="58">
        <v>701</v>
      </c>
      <c r="C13" s="173">
        <v>4252874.96</v>
      </c>
      <c r="D13" s="174"/>
      <c r="F13" s="20"/>
    </row>
    <row r="14" spans="1:6" ht="21.75" customHeight="1">
      <c r="A14" s="57" t="s">
        <v>108</v>
      </c>
      <c r="B14" s="58">
        <v>702</v>
      </c>
      <c r="C14" s="173">
        <v>5000</v>
      </c>
      <c r="D14" s="174"/>
      <c r="F14" s="20"/>
    </row>
    <row r="15" spans="1:6" ht="21.75" customHeight="1">
      <c r="A15" s="57" t="s">
        <v>103</v>
      </c>
      <c r="B15" s="58">
        <v>703</v>
      </c>
      <c r="C15" s="173">
        <v>19481442</v>
      </c>
      <c r="D15" s="174"/>
      <c r="F15" s="20"/>
    </row>
    <row r="16" spans="1:6" ht="21.75" customHeight="1">
      <c r="A16" s="57" t="s">
        <v>213</v>
      </c>
      <c r="B16" s="58"/>
      <c r="C16" s="173">
        <v>0</v>
      </c>
      <c r="D16" s="174"/>
      <c r="F16" s="20"/>
    </row>
    <row r="17" spans="1:6" ht="21.75" customHeight="1">
      <c r="A17" s="57" t="s">
        <v>216</v>
      </c>
      <c r="B17" s="58"/>
      <c r="C17" s="173">
        <v>0</v>
      </c>
      <c r="D17" s="174"/>
      <c r="F17" s="20"/>
    </row>
    <row r="18" spans="1:6" ht="21.75" customHeight="1">
      <c r="A18" s="59" t="s">
        <v>56</v>
      </c>
      <c r="B18" s="60"/>
      <c r="C18" s="173"/>
      <c r="D18" s="174"/>
      <c r="F18" s="20"/>
    </row>
    <row r="19" spans="1:6" ht="21.75" customHeight="1">
      <c r="A19" s="57" t="s">
        <v>85</v>
      </c>
      <c r="B19" s="61" t="s">
        <v>82</v>
      </c>
      <c r="C19" s="173">
        <v>5043.82</v>
      </c>
      <c r="D19" s="174"/>
      <c r="F19" s="20"/>
    </row>
    <row r="20" spans="1:6" ht="21.75" customHeight="1">
      <c r="A20" s="57" t="s">
        <v>81</v>
      </c>
      <c r="B20" s="61" t="s">
        <v>53</v>
      </c>
      <c r="C20" s="175">
        <v>0</v>
      </c>
      <c r="D20" s="174"/>
      <c r="F20" s="20"/>
    </row>
    <row r="21" spans="1:6" ht="21.75" customHeight="1">
      <c r="A21" s="57" t="s">
        <v>105</v>
      </c>
      <c r="B21" s="61" t="s">
        <v>106</v>
      </c>
      <c r="C21" s="175">
        <v>37273</v>
      </c>
      <c r="D21" s="174"/>
      <c r="F21" s="20"/>
    </row>
    <row r="22" spans="1:6" ht="21.75" customHeight="1">
      <c r="A22" s="57" t="s">
        <v>57</v>
      </c>
      <c r="B22" s="61" t="s">
        <v>47</v>
      </c>
      <c r="C22" s="175">
        <v>1366278.86</v>
      </c>
      <c r="D22" s="174"/>
      <c r="F22" s="20"/>
    </row>
    <row r="23" spans="1:6" ht="21.75" customHeight="1">
      <c r="A23" s="57" t="s">
        <v>110</v>
      </c>
      <c r="B23" s="60">
        <v>6000</v>
      </c>
      <c r="C23" s="175">
        <v>1790</v>
      </c>
      <c r="D23" s="174"/>
      <c r="F23" s="20"/>
    </row>
    <row r="24" spans="1:6" ht="21.75" customHeight="1">
      <c r="A24" s="57" t="s">
        <v>109</v>
      </c>
      <c r="B24" s="60">
        <v>100</v>
      </c>
      <c r="C24" s="175">
        <v>2411405</v>
      </c>
      <c r="D24" s="174"/>
      <c r="F24" s="20"/>
    </row>
    <row r="25" spans="1:6" ht="21.75" customHeight="1">
      <c r="A25" s="57" t="s">
        <v>111</v>
      </c>
      <c r="B25" s="60">
        <v>101</v>
      </c>
      <c r="C25" s="175">
        <v>77480</v>
      </c>
      <c r="D25" s="174"/>
      <c r="F25" s="20"/>
    </row>
    <row r="26" spans="1:6" ht="21.75" customHeight="1">
      <c r="A26" s="57" t="s">
        <v>112</v>
      </c>
      <c r="B26" s="60">
        <v>102</v>
      </c>
      <c r="C26" s="175">
        <v>656160</v>
      </c>
      <c r="D26" s="174"/>
      <c r="F26" s="20"/>
    </row>
    <row r="27" spans="1:6" ht="21.75" customHeight="1">
      <c r="A27" s="57" t="s">
        <v>58</v>
      </c>
      <c r="B27" s="60">
        <v>200</v>
      </c>
      <c r="C27" s="175">
        <v>55300</v>
      </c>
      <c r="D27" s="174"/>
      <c r="F27" s="20"/>
    </row>
    <row r="28" spans="1:6" ht="21.75" customHeight="1">
      <c r="A28" s="57" t="s">
        <v>113</v>
      </c>
      <c r="B28" s="60" t="s">
        <v>114</v>
      </c>
      <c r="C28" s="175">
        <v>7000</v>
      </c>
      <c r="D28" s="174"/>
      <c r="F28" s="20"/>
    </row>
    <row r="29" spans="1:6" ht="21.75" customHeight="1">
      <c r="A29" s="57" t="s">
        <v>59</v>
      </c>
      <c r="B29" s="60">
        <v>250</v>
      </c>
      <c r="C29" s="175">
        <v>1209040.07</v>
      </c>
      <c r="D29" s="174"/>
      <c r="F29" s="20"/>
    </row>
    <row r="30" spans="1:6" ht="21.75" customHeight="1">
      <c r="A30" s="57" t="s">
        <v>60</v>
      </c>
      <c r="B30" s="60">
        <v>270</v>
      </c>
      <c r="C30" s="175">
        <v>156413.9</v>
      </c>
      <c r="D30" s="174"/>
      <c r="F30" s="20"/>
    </row>
    <row r="31" spans="1:6" ht="21.75" customHeight="1">
      <c r="A31" s="57" t="s">
        <v>36</v>
      </c>
      <c r="B31" s="60">
        <v>6270</v>
      </c>
      <c r="C31" s="175">
        <v>0</v>
      </c>
      <c r="D31" s="174"/>
      <c r="F31" s="20"/>
    </row>
    <row r="32" spans="1:6" ht="21.75" customHeight="1">
      <c r="A32" s="57" t="s">
        <v>37</v>
      </c>
      <c r="B32" s="60">
        <v>300</v>
      </c>
      <c r="C32" s="175">
        <v>116577.43</v>
      </c>
      <c r="D32" s="174"/>
      <c r="F32" s="20"/>
    </row>
    <row r="33" spans="1:6" ht="21.75" customHeight="1">
      <c r="A33" s="57" t="s">
        <v>38</v>
      </c>
      <c r="B33" s="60">
        <v>400</v>
      </c>
      <c r="C33" s="175">
        <v>7500</v>
      </c>
      <c r="D33" s="174"/>
      <c r="F33" s="20"/>
    </row>
    <row r="34" spans="1:6" ht="21.75" customHeight="1">
      <c r="A34" s="57" t="s">
        <v>61</v>
      </c>
      <c r="B34" s="60">
        <v>450</v>
      </c>
      <c r="C34" s="175">
        <v>0</v>
      </c>
      <c r="D34" s="174"/>
      <c r="F34" s="20"/>
    </row>
    <row r="35" spans="1:6" ht="21.75" customHeight="1">
      <c r="A35" s="57" t="s">
        <v>62</v>
      </c>
      <c r="B35" s="60">
        <v>500</v>
      </c>
      <c r="C35" s="175">
        <v>0</v>
      </c>
      <c r="D35" s="174"/>
      <c r="F35" s="20"/>
    </row>
    <row r="36" spans="1:6" ht="21.75" customHeight="1">
      <c r="A36" s="57" t="s">
        <v>84</v>
      </c>
      <c r="B36" s="60">
        <v>550</v>
      </c>
      <c r="C36" s="175">
        <v>0</v>
      </c>
      <c r="D36" s="174"/>
      <c r="F36" s="20"/>
    </row>
    <row r="37" spans="1:6" ht="21.75" customHeight="1">
      <c r="A37" s="57" t="s">
        <v>217</v>
      </c>
      <c r="B37" s="60"/>
      <c r="C37" s="175"/>
      <c r="D37" s="174"/>
      <c r="F37" s="20"/>
    </row>
    <row r="38" spans="1:6" ht="21.75" customHeight="1">
      <c r="A38" s="57" t="s">
        <v>86</v>
      </c>
      <c r="B38" s="60">
        <v>600</v>
      </c>
      <c r="C38" s="173"/>
      <c r="D38" s="179">
        <v>306300</v>
      </c>
      <c r="F38" s="20"/>
    </row>
    <row r="39" spans="1:4" ht="21.75" customHeight="1">
      <c r="A39" s="57" t="s">
        <v>224</v>
      </c>
      <c r="B39" s="60">
        <v>600</v>
      </c>
      <c r="C39" s="173"/>
      <c r="D39" s="179">
        <v>0</v>
      </c>
    </row>
    <row r="40" spans="1:4" ht="21.75" customHeight="1">
      <c r="A40" s="57" t="s">
        <v>63</v>
      </c>
      <c r="B40" s="60">
        <v>700</v>
      </c>
      <c r="C40" s="173"/>
      <c r="D40" s="179">
        <v>25799554.58</v>
      </c>
    </row>
    <row r="41" spans="1:4" ht="21.75" customHeight="1">
      <c r="A41" s="57" t="s">
        <v>64</v>
      </c>
      <c r="B41" s="60">
        <v>703</v>
      </c>
      <c r="C41" s="173"/>
      <c r="D41" s="179">
        <v>9155049.88</v>
      </c>
    </row>
    <row r="42" spans="1:4" ht="21.75" customHeight="1">
      <c r="A42" s="57" t="s">
        <v>102</v>
      </c>
      <c r="B42" s="60">
        <v>800</v>
      </c>
      <c r="C42" s="173"/>
      <c r="D42" s="179">
        <v>3258080.97</v>
      </c>
    </row>
    <row r="43" spans="1:4" ht="21.75" customHeight="1">
      <c r="A43" s="57" t="s">
        <v>104</v>
      </c>
      <c r="B43" s="60">
        <v>801</v>
      </c>
      <c r="C43" s="173"/>
      <c r="D43" s="179">
        <v>2941939.57</v>
      </c>
    </row>
    <row r="44" spans="1:4" ht="21.75" customHeight="1">
      <c r="A44" s="57" t="s">
        <v>65</v>
      </c>
      <c r="B44" s="60">
        <v>821</v>
      </c>
      <c r="C44" s="173"/>
      <c r="D44" s="179">
        <v>12161203.13</v>
      </c>
    </row>
    <row r="45" spans="1:4" ht="21.75" customHeight="1">
      <c r="A45" s="62" t="s">
        <v>99</v>
      </c>
      <c r="B45" s="63">
        <v>900</v>
      </c>
      <c r="C45" s="176"/>
      <c r="D45" s="180">
        <v>644597.81</v>
      </c>
    </row>
    <row r="46" spans="1:4" ht="21.75" customHeight="1" thickBot="1">
      <c r="A46" s="36" t="s">
        <v>48</v>
      </c>
      <c r="B46" s="35"/>
      <c r="C46" s="177">
        <f>SUM(C6:C45)</f>
        <v>54266725.94</v>
      </c>
      <c r="D46" s="178">
        <f>SUM(D37:D45)</f>
        <v>54266725.940000005</v>
      </c>
    </row>
    <row r="47" ht="24" thickTop="1"/>
    <row r="54" spans="1:5" ht="23.25">
      <c r="A54" s="215"/>
      <c r="B54" s="215"/>
      <c r="C54" s="215"/>
      <c r="D54" s="215"/>
      <c r="E54" s="215"/>
    </row>
    <row r="55" spans="1:5" ht="23.25">
      <c r="A55" s="214"/>
      <c r="B55" s="214"/>
      <c r="C55" s="214"/>
      <c r="D55" s="214"/>
      <c r="E55" s="214"/>
    </row>
    <row r="56" spans="1:5" ht="23.25">
      <c r="A56" s="214"/>
      <c r="B56" s="214"/>
      <c r="C56" s="214"/>
      <c r="D56" s="214"/>
      <c r="E56" s="214"/>
    </row>
    <row r="58" ht="23.25">
      <c r="C58" s="21"/>
    </row>
    <row r="59" ht="23.25">
      <c r="C59" s="21"/>
    </row>
    <row r="60" ht="23.25">
      <c r="C60" s="21"/>
    </row>
  </sheetData>
  <sheetProtection/>
  <mergeCells count="6">
    <mergeCell ref="A55:E55"/>
    <mergeCell ref="A56:E56"/>
    <mergeCell ref="A54:E54"/>
    <mergeCell ref="A1:E1"/>
    <mergeCell ref="A2:E2"/>
    <mergeCell ref="A3:E3"/>
  </mergeCells>
  <printOptions/>
  <pageMargins left="0.7480314960629921" right="0.15748031496062992" top="0.1968503937007874" bottom="0" header="0.5118110236220472" footer="0.5118110236220472"/>
  <pageSetup horizontalDpi="180" verticalDpi="18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87"/>
  <sheetViews>
    <sheetView zoomScalePageLayoutView="0" workbookViewId="0" topLeftCell="A13">
      <selection activeCell="H63" sqref="H63"/>
    </sheetView>
  </sheetViews>
  <sheetFormatPr defaultColWidth="9.140625" defaultRowHeight="21.75"/>
  <cols>
    <col min="1" max="1" width="15.28125" style="1" customWidth="1"/>
    <col min="2" max="2" width="16.140625" style="1" customWidth="1"/>
    <col min="3" max="3" width="42.7109375" style="1" customWidth="1"/>
    <col min="4" max="4" width="11.421875" style="1" customWidth="1"/>
    <col min="5" max="5" width="17.140625" style="1" customWidth="1"/>
    <col min="6" max="16384" width="9.140625" style="1" customWidth="1"/>
  </cols>
  <sheetData>
    <row r="3" spans="1:5" ht="26.25">
      <c r="A3" s="212" t="s">
        <v>120</v>
      </c>
      <c r="B3" s="212"/>
      <c r="C3" s="212"/>
      <c r="D3" s="212"/>
      <c r="E3" s="212"/>
    </row>
    <row r="4" spans="1:5" ht="25.5" customHeight="1">
      <c r="A4" s="212" t="s">
        <v>9</v>
      </c>
      <c r="B4" s="212"/>
      <c r="C4" s="212"/>
      <c r="D4" s="212"/>
      <c r="E4" s="212"/>
    </row>
    <row r="5" ht="22.5" customHeight="1">
      <c r="E5" s="15" t="s">
        <v>225</v>
      </c>
    </row>
    <row r="6" spans="1:5" ht="22.5" customHeight="1">
      <c r="A6" s="212" t="s">
        <v>10</v>
      </c>
      <c r="B6" s="212"/>
      <c r="C6" s="212"/>
      <c r="D6" s="212"/>
      <c r="E6" s="212"/>
    </row>
    <row r="7" spans="1:5" ht="22.5" customHeight="1" thickBot="1">
      <c r="A7" s="8" t="s">
        <v>275</v>
      </c>
      <c r="B7" s="8"/>
      <c r="C7" s="8"/>
      <c r="D7" s="8"/>
      <c r="E7" s="8"/>
    </row>
    <row r="8" spans="1:5" ht="24" customHeight="1" thickTop="1">
      <c r="A8" s="217" t="s">
        <v>11</v>
      </c>
      <c r="B8" s="218"/>
      <c r="C8" s="9"/>
      <c r="D8" s="13"/>
      <c r="E8" s="185" t="s">
        <v>14</v>
      </c>
    </row>
    <row r="9" spans="1:5" ht="23.25">
      <c r="A9" s="182" t="s">
        <v>12</v>
      </c>
      <c r="B9" s="183" t="s">
        <v>13</v>
      </c>
      <c r="C9" s="30" t="s">
        <v>5</v>
      </c>
      <c r="D9" s="18" t="s">
        <v>8</v>
      </c>
      <c r="E9" s="183" t="s">
        <v>13</v>
      </c>
    </row>
    <row r="10" spans="1:5" ht="22.5" thickBot="1">
      <c r="A10" s="181" t="s">
        <v>4</v>
      </c>
      <c r="B10" s="184" t="s">
        <v>4</v>
      </c>
      <c r="C10" s="10"/>
      <c r="D10" s="16"/>
      <c r="E10" s="184" t="s">
        <v>4</v>
      </c>
    </row>
    <row r="11" spans="1:5" ht="22.5" thickTop="1">
      <c r="A11" s="12"/>
      <c r="B11" s="187">
        <v>16842482.32</v>
      </c>
      <c r="C11" s="15" t="s">
        <v>16</v>
      </c>
      <c r="D11" s="2"/>
      <c r="E11" s="187">
        <v>19478389.08</v>
      </c>
    </row>
    <row r="12" spans="1:5" ht="21.75">
      <c r="A12" s="22"/>
      <c r="B12" s="23"/>
      <c r="C12" s="17" t="s">
        <v>46</v>
      </c>
      <c r="D12" s="2"/>
      <c r="E12" s="23"/>
    </row>
    <row r="13" spans="1:5" ht="21.75">
      <c r="A13" s="207">
        <v>202600</v>
      </c>
      <c r="B13" s="195">
        <f>1540+1685.7+1429.74</f>
        <v>4655.44</v>
      </c>
      <c r="C13" s="188" t="s">
        <v>17</v>
      </c>
      <c r="D13" s="189" t="s">
        <v>24</v>
      </c>
      <c r="E13" s="195">
        <v>1429.74</v>
      </c>
    </row>
    <row r="14" spans="1:5" ht="21.75">
      <c r="A14" s="208">
        <v>89600</v>
      </c>
      <c r="B14" s="195">
        <f>3138+3799+3710</f>
        <v>10647</v>
      </c>
      <c r="C14" s="188" t="s">
        <v>18</v>
      </c>
      <c r="D14" s="189" t="s">
        <v>25</v>
      </c>
      <c r="E14" s="195">
        <v>3710</v>
      </c>
    </row>
    <row r="15" spans="1:5" ht="21.75">
      <c r="A15" s="207">
        <v>436000</v>
      </c>
      <c r="B15" s="194">
        <f>3000+3000</f>
        <v>6000</v>
      </c>
      <c r="C15" s="188" t="s">
        <v>19</v>
      </c>
      <c r="D15" s="189" t="s">
        <v>26</v>
      </c>
      <c r="E15" s="194">
        <v>3000</v>
      </c>
    </row>
    <row r="16" spans="1:5" ht="21.75">
      <c r="A16" s="207">
        <v>0</v>
      </c>
      <c r="B16" s="195">
        <v>0</v>
      </c>
      <c r="C16" s="188" t="s">
        <v>20</v>
      </c>
      <c r="D16" s="189" t="s">
        <v>27</v>
      </c>
      <c r="E16" s="195">
        <v>0</v>
      </c>
    </row>
    <row r="17" spans="1:5" ht="21.75">
      <c r="A17" s="207">
        <v>42000</v>
      </c>
      <c r="B17" s="194">
        <f>3596+1134+188</f>
        <v>4918</v>
      </c>
      <c r="C17" s="188" t="s">
        <v>21</v>
      </c>
      <c r="D17" s="189" t="s">
        <v>28</v>
      </c>
      <c r="E17" s="194">
        <v>188</v>
      </c>
    </row>
    <row r="18" spans="1:5" ht="21.75">
      <c r="A18" s="208">
        <v>0</v>
      </c>
      <c r="B18" s="190">
        <v>0</v>
      </c>
      <c r="C18" s="188" t="s">
        <v>22</v>
      </c>
      <c r="D18" s="189" t="s">
        <v>29</v>
      </c>
      <c r="E18" s="194">
        <v>0</v>
      </c>
    </row>
    <row r="19" spans="1:5" ht="21.75">
      <c r="A19" s="207">
        <v>16550000</v>
      </c>
      <c r="B19" s="194">
        <f>367787.89+3553017.8</f>
        <v>3920805.69</v>
      </c>
      <c r="C19" s="188" t="s">
        <v>23</v>
      </c>
      <c r="D19" s="189" t="s">
        <v>30</v>
      </c>
      <c r="E19" s="194">
        <v>3553017.8</v>
      </c>
    </row>
    <row r="20" spans="1:5" ht="21.75">
      <c r="A20" s="207">
        <v>14560000</v>
      </c>
      <c r="B20" s="194">
        <f>2831014.5+3000154.5</f>
        <v>5831169</v>
      </c>
      <c r="C20" s="188" t="s">
        <v>97</v>
      </c>
      <c r="D20" s="189" t="s">
        <v>31</v>
      </c>
      <c r="E20" s="194">
        <v>3000154.5</v>
      </c>
    </row>
    <row r="21" spans="1:5" ht="22.5" thickBot="1">
      <c r="A21" s="209">
        <f>SUM(A13:A20)</f>
        <v>31880200</v>
      </c>
      <c r="B21" s="196">
        <f>SUM(B13:B20)</f>
        <v>9778195.129999999</v>
      </c>
      <c r="D21" s="14"/>
      <c r="E21" s="196">
        <f>SUM(E13:E20)</f>
        <v>6561500.04</v>
      </c>
    </row>
    <row r="22" spans="2:5" ht="22.5" thickTop="1">
      <c r="B22" s="193">
        <f>1698708+684300</f>
        <v>2383008</v>
      </c>
      <c r="C22" s="188" t="s">
        <v>66</v>
      </c>
      <c r="D22" s="191">
        <v>62000</v>
      </c>
      <c r="E22" s="193">
        <v>684300</v>
      </c>
    </row>
    <row r="23" spans="2:5" ht="21.75">
      <c r="B23" s="194">
        <f>207.94+157.03</f>
        <v>364.97</v>
      </c>
      <c r="C23" s="188" t="s">
        <v>87</v>
      </c>
      <c r="D23" s="192" t="s">
        <v>89</v>
      </c>
      <c r="E23" s="194">
        <v>157.03</v>
      </c>
    </row>
    <row r="24" spans="2:5" ht="21.75">
      <c r="B24" s="190">
        <f>2680</f>
        <v>2680</v>
      </c>
      <c r="C24" s="188" t="s">
        <v>67</v>
      </c>
      <c r="D24" s="192" t="s">
        <v>53</v>
      </c>
      <c r="E24" s="190">
        <v>0</v>
      </c>
    </row>
    <row r="25" spans="2:5" ht="21.75">
      <c r="B25" s="190">
        <v>0</v>
      </c>
      <c r="C25" s="188" t="s">
        <v>218</v>
      </c>
      <c r="D25" s="192" t="s">
        <v>47</v>
      </c>
      <c r="E25" s="190">
        <v>0</v>
      </c>
    </row>
    <row r="26" spans="2:5" ht="21.75">
      <c r="B26" s="194">
        <f>1129151.13</f>
        <v>1129151.13</v>
      </c>
      <c r="C26" s="188" t="s">
        <v>215</v>
      </c>
      <c r="D26" s="192"/>
      <c r="E26" s="194">
        <v>0</v>
      </c>
    </row>
    <row r="27" spans="2:5" ht="21.75">
      <c r="B27" s="190">
        <f>13675+4266.09</f>
        <v>17941.09</v>
      </c>
      <c r="C27" s="188" t="s">
        <v>50</v>
      </c>
      <c r="D27" s="191">
        <v>700</v>
      </c>
      <c r="E27" s="194">
        <v>4266.09</v>
      </c>
    </row>
    <row r="28" spans="2:5" ht="21.75">
      <c r="B28" s="194">
        <f>279868.85+293624.25+646169.22</f>
        <v>1219662.3199999998</v>
      </c>
      <c r="C28" s="188" t="s">
        <v>88</v>
      </c>
      <c r="D28" s="191">
        <v>900</v>
      </c>
      <c r="E28" s="197">
        <v>646169.22</v>
      </c>
    </row>
    <row r="29" spans="2:5" ht="21.75">
      <c r="B29" s="40"/>
      <c r="D29" s="14"/>
      <c r="E29" s="23"/>
    </row>
    <row r="30" spans="2:5" ht="21.75">
      <c r="B30" s="2"/>
      <c r="D30" s="14"/>
      <c r="E30" s="23"/>
    </row>
    <row r="31" spans="2:5" ht="21.75">
      <c r="B31" s="2"/>
      <c r="D31" s="14"/>
      <c r="E31" s="23"/>
    </row>
    <row r="32" spans="2:5" ht="21.75">
      <c r="B32" s="2"/>
      <c r="D32" s="2"/>
      <c r="E32" s="23"/>
    </row>
    <row r="33" spans="2:5" ht="21.75">
      <c r="B33" s="3"/>
      <c r="D33" s="2"/>
      <c r="E33" s="26"/>
    </row>
    <row r="34" spans="2:5" ht="21.75">
      <c r="B34" s="198">
        <f>SUM(B22:B33)</f>
        <v>4752807.51</v>
      </c>
      <c r="D34" s="2"/>
      <c r="E34" s="199">
        <f>SUM(E22:E28)</f>
        <v>1334892.3399999999</v>
      </c>
    </row>
    <row r="35" spans="2:5" ht="26.25" customHeight="1" thickBot="1">
      <c r="B35" s="200">
        <f>SUM(B34+B21)</f>
        <v>14531002.639999999</v>
      </c>
      <c r="C35" s="11" t="s">
        <v>15</v>
      </c>
      <c r="D35" s="3"/>
      <c r="E35" s="200">
        <f>SUM(+E34+E21)</f>
        <v>7896392.38</v>
      </c>
    </row>
    <row r="36" spans="2:5" ht="22.5" thickTop="1">
      <c r="B36" s="4"/>
      <c r="C36" s="11"/>
      <c r="D36" s="4"/>
      <c r="E36" s="4"/>
    </row>
    <row r="37" spans="2:5" ht="21.75">
      <c r="B37" s="4"/>
      <c r="C37" s="11"/>
      <c r="D37" s="4"/>
      <c r="E37" s="4"/>
    </row>
    <row r="38" spans="2:5" ht="21.75">
      <c r="B38" s="4"/>
      <c r="C38" s="11"/>
      <c r="D38" s="4"/>
      <c r="E38" s="4"/>
    </row>
    <row r="39" spans="2:5" ht="21.75">
      <c r="B39" s="4"/>
      <c r="C39" s="11"/>
      <c r="D39" s="4"/>
      <c r="E39" s="4"/>
    </row>
    <row r="40" spans="2:5" ht="21.75">
      <c r="B40" s="4"/>
      <c r="C40" s="11"/>
      <c r="D40" s="4"/>
      <c r="E40" s="4"/>
    </row>
    <row r="41" spans="2:5" ht="21.75">
      <c r="B41" s="4"/>
      <c r="C41" s="11"/>
      <c r="D41" s="4"/>
      <c r="E41" s="4"/>
    </row>
    <row r="42" spans="2:5" ht="21.75">
      <c r="B42" s="4"/>
      <c r="C42" s="11"/>
      <c r="D42" s="4"/>
      <c r="E42" s="4"/>
    </row>
    <row r="43" spans="2:5" ht="21.75">
      <c r="B43" s="4"/>
      <c r="C43" s="11"/>
      <c r="D43" s="4"/>
      <c r="E43" s="4"/>
    </row>
    <row r="44" spans="2:5" ht="21.75">
      <c r="B44" s="4"/>
      <c r="C44" s="11"/>
      <c r="D44" s="4"/>
      <c r="E44" s="4"/>
    </row>
    <row r="45" spans="1:3" ht="22.5" customHeight="1">
      <c r="A45" s="4"/>
      <c r="B45" s="4"/>
      <c r="C45" s="4"/>
    </row>
    <row r="46" spans="1:3" s="167" customFormat="1" ht="22.5" customHeight="1">
      <c r="A46" s="166"/>
      <c r="B46" s="166"/>
      <c r="C46" s="166"/>
    </row>
    <row r="47" spans="1:6" s="167" customFormat="1" ht="22.5" customHeight="1">
      <c r="A47" s="216" t="s">
        <v>204</v>
      </c>
      <c r="B47" s="216"/>
      <c r="C47" s="216"/>
      <c r="D47" s="216"/>
      <c r="E47" s="216"/>
      <c r="F47" s="216"/>
    </row>
    <row r="48" spans="1:3" s="167" customFormat="1" ht="22.5" customHeight="1">
      <c r="A48" s="166"/>
      <c r="B48" s="166"/>
      <c r="C48" s="166"/>
    </row>
    <row r="49" spans="1:3" ht="22.5" customHeight="1" thickBot="1">
      <c r="A49" s="4"/>
      <c r="B49" s="4"/>
      <c r="C49" s="4"/>
    </row>
    <row r="50" spans="1:5" ht="24" customHeight="1" thickTop="1">
      <c r="A50" s="217" t="s">
        <v>11</v>
      </c>
      <c r="B50" s="218"/>
      <c r="C50" s="41"/>
      <c r="D50" s="13"/>
      <c r="E50" s="185" t="s">
        <v>14</v>
      </c>
    </row>
    <row r="51" spans="1:5" ht="23.25">
      <c r="A51" s="182" t="s">
        <v>12</v>
      </c>
      <c r="B51" s="183" t="s">
        <v>13</v>
      </c>
      <c r="C51" s="30" t="s">
        <v>5</v>
      </c>
      <c r="D51" s="14" t="s">
        <v>8</v>
      </c>
      <c r="E51" s="183" t="s">
        <v>13</v>
      </c>
    </row>
    <row r="52" spans="1:5" ht="22.5" thickBot="1">
      <c r="A52" s="181" t="s">
        <v>4</v>
      </c>
      <c r="B52" s="184" t="s">
        <v>4</v>
      </c>
      <c r="C52" s="10"/>
      <c r="D52" s="16"/>
      <c r="E52" s="184" t="s">
        <v>4</v>
      </c>
    </row>
    <row r="53" spans="1:5" ht="22.5" thickTop="1">
      <c r="A53" s="12"/>
      <c r="B53" s="2"/>
      <c r="C53" s="17" t="s">
        <v>32</v>
      </c>
      <c r="D53" s="2"/>
      <c r="E53" s="2"/>
    </row>
    <row r="54" spans="1:5" ht="21.75">
      <c r="A54" s="22">
        <v>7058710</v>
      </c>
      <c r="B54" s="28">
        <f>244400+345500.44+776378.42</f>
        <v>1366278.8599999999</v>
      </c>
      <c r="C54" s="15" t="s">
        <v>33</v>
      </c>
      <c r="D54" s="6" t="s">
        <v>47</v>
      </c>
      <c r="E54" s="201">
        <v>776378.42</v>
      </c>
    </row>
    <row r="55" spans="1:5" ht="21.75">
      <c r="A55" s="22">
        <v>0</v>
      </c>
      <c r="B55" s="28">
        <f>1790</f>
        <v>1790</v>
      </c>
      <c r="C55" s="15" t="s">
        <v>194</v>
      </c>
      <c r="D55" s="6">
        <v>6000</v>
      </c>
      <c r="E55" s="201">
        <v>1790</v>
      </c>
    </row>
    <row r="56" spans="1:5" ht="21.75">
      <c r="A56" s="22">
        <v>10654460</v>
      </c>
      <c r="B56" s="201">
        <f>784485+822860+804060</f>
        <v>2411405</v>
      </c>
      <c r="C56" s="15" t="s">
        <v>195</v>
      </c>
      <c r="D56" s="5">
        <v>100</v>
      </c>
      <c r="E56" s="201">
        <v>804060</v>
      </c>
    </row>
    <row r="57" spans="1:5" ht="21.75">
      <c r="A57" s="22">
        <v>0</v>
      </c>
      <c r="B57" s="201">
        <f>39300+38180</f>
        <v>77480</v>
      </c>
      <c r="C57" s="15" t="s">
        <v>196</v>
      </c>
      <c r="D57" s="5">
        <v>6100</v>
      </c>
      <c r="E57" s="201">
        <v>38180</v>
      </c>
    </row>
    <row r="58" spans="1:5" ht="21.75">
      <c r="A58" s="29">
        <v>2624640</v>
      </c>
      <c r="B58" s="201">
        <f>218720+218720+218720</f>
        <v>656160</v>
      </c>
      <c r="C58" s="15" t="s">
        <v>197</v>
      </c>
      <c r="D58" s="5">
        <v>100</v>
      </c>
      <c r="E58" s="201">
        <v>218720</v>
      </c>
    </row>
    <row r="59" spans="1:5" ht="21.75">
      <c r="A59" s="22">
        <v>452000</v>
      </c>
      <c r="B59" s="201">
        <f>16800+20700+17800</f>
        <v>55300</v>
      </c>
      <c r="C59" s="15" t="s">
        <v>34</v>
      </c>
      <c r="D59" s="5">
        <v>200</v>
      </c>
      <c r="E59" s="201">
        <v>17800</v>
      </c>
    </row>
    <row r="60" spans="1:5" ht="21.75">
      <c r="A60" s="22">
        <v>0</v>
      </c>
      <c r="B60" s="201">
        <f>3500+3500</f>
        <v>7000</v>
      </c>
      <c r="C60" s="15" t="s">
        <v>198</v>
      </c>
      <c r="D60" s="5">
        <v>6200</v>
      </c>
      <c r="E60" s="201">
        <v>3500</v>
      </c>
    </row>
    <row r="61" spans="1:5" ht="21.75">
      <c r="A61" s="22">
        <v>6958520</v>
      </c>
      <c r="B61" s="201">
        <f>19431+412834.97+620374.1</f>
        <v>1052640.0699999998</v>
      </c>
      <c r="C61" s="15" t="s">
        <v>35</v>
      </c>
      <c r="D61" s="5">
        <v>250</v>
      </c>
      <c r="E61" s="201">
        <v>620374.1</v>
      </c>
    </row>
    <row r="62" spans="1:5" ht="21.75">
      <c r="A62" s="22">
        <v>2089670</v>
      </c>
      <c r="B62" s="201">
        <f>8175.1+148238.8</f>
        <v>156413.9</v>
      </c>
      <c r="C62" s="15" t="s">
        <v>36</v>
      </c>
      <c r="D62" s="5">
        <v>270</v>
      </c>
      <c r="E62" s="201">
        <v>148238.8</v>
      </c>
    </row>
    <row r="63" spans="1:5" ht="21.75">
      <c r="A63" s="22">
        <v>0</v>
      </c>
      <c r="B63" s="201">
        <v>0</v>
      </c>
      <c r="C63" s="15" t="s">
        <v>199</v>
      </c>
      <c r="D63" s="5">
        <v>6270</v>
      </c>
      <c r="E63" s="201">
        <v>0</v>
      </c>
    </row>
    <row r="64" spans="1:5" ht="21.75">
      <c r="A64" s="22">
        <v>553000</v>
      </c>
      <c r="B64" s="201">
        <f>36249.21+47185.74+33142.48</f>
        <v>116577.43</v>
      </c>
      <c r="C64" s="15" t="s">
        <v>37</v>
      </c>
      <c r="D64" s="5">
        <v>300</v>
      </c>
      <c r="E64" s="201">
        <v>33142.48</v>
      </c>
    </row>
    <row r="65" spans="1:5" ht="21.75">
      <c r="A65" s="22">
        <v>70500</v>
      </c>
      <c r="B65" s="201">
        <f>7500</f>
        <v>7500</v>
      </c>
      <c r="C65" s="15" t="s">
        <v>38</v>
      </c>
      <c r="D65" s="5">
        <v>400</v>
      </c>
      <c r="E65" s="201">
        <v>0</v>
      </c>
    </row>
    <row r="66" spans="1:5" ht="21.75">
      <c r="A66" s="22">
        <v>827300</v>
      </c>
      <c r="B66" s="28">
        <v>0</v>
      </c>
      <c r="C66" s="15" t="s">
        <v>39</v>
      </c>
      <c r="D66" s="5">
        <v>450</v>
      </c>
      <c r="E66" s="201">
        <v>0</v>
      </c>
    </row>
    <row r="67" spans="1:5" ht="21.75">
      <c r="A67" s="22">
        <v>588000</v>
      </c>
      <c r="B67" s="28">
        <v>0</v>
      </c>
      <c r="C67" s="15" t="s">
        <v>40</v>
      </c>
      <c r="D67" s="5">
        <v>500</v>
      </c>
      <c r="E67" s="201">
        <v>0</v>
      </c>
    </row>
    <row r="68" spans="1:5" ht="21.75">
      <c r="A68" s="29">
        <v>0</v>
      </c>
      <c r="B68" s="186">
        <v>0</v>
      </c>
      <c r="C68" s="15" t="s">
        <v>75</v>
      </c>
      <c r="D68" s="5">
        <v>550</v>
      </c>
      <c r="E68" s="202">
        <v>0</v>
      </c>
    </row>
    <row r="69" spans="1:5" ht="22.5" thickBot="1">
      <c r="A69" s="27">
        <f>SUM(A54:A68)</f>
        <v>31876800</v>
      </c>
      <c r="B69" s="203">
        <f>SUM(B54:B68)</f>
        <v>5908545.26</v>
      </c>
      <c r="C69" s="15"/>
      <c r="D69" s="5"/>
      <c r="E69" s="203">
        <f>SUM(E54:E68)</f>
        <v>2662183.8</v>
      </c>
    </row>
    <row r="70" spans="1:5" ht="22.5" thickTop="1">
      <c r="A70" s="25"/>
      <c r="B70" s="28">
        <v>0</v>
      </c>
      <c r="C70" s="15" t="s">
        <v>40</v>
      </c>
      <c r="D70" s="5">
        <v>6500</v>
      </c>
      <c r="E70" s="201">
        <v>0</v>
      </c>
    </row>
    <row r="71" spans="1:5" ht="21.75">
      <c r="A71" s="25"/>
      <c r="B71" s="28">
        <v>0</v>
      </c>
      <c r="C71" s="15" t="s">
        <v>39</v>
      </c>
      <c r="D71" s="5">
        <v>7450</v>
      </c>
      <c r="E71" s="201">
        <v>0</v>
      </c>
    </row>
    <row r="72" spans="1:5" ht="21.75">
      <c r="A72" s="25"/>
      <c r="B72" s="28">
        <v>0</v>
      </c>
      <c r="C72" s="15" t="s">
        <v>98</v>
      </c>
      <c r="D72" s="5"/>
      <c r="E72" s="201">
        <v>0</v>
      </c>
    </row>
    <row r="73" spans="1:5" ht="23.25">
      <c r="A73" s="25"/>
      <c r="B73" s="201">
        <f>35200+123880</f>
        <v>159080</v>
      </c>
      <c r="C73" s="15" t="s">
        <v>68</v>
      </c>
      <c r="D73" s="33" t="s">
        <v>53</v>
      </c>
      <c r="E73" s="204">
        <v>0</v>
      </c>
    </row>
    <row r="74" spans="1:5" ht="23.25">
      <c r="A74" s="25"/>
      <c r="B74" s="201">
        <f>35595+1678</f>
        <v>37273</v>
      </c>
      <c r="C74" s="15" t="s">
        <v>73</v>
      </c>
      <c r="D74" s="33"/>
      <c r="E74" s="204">
        <v>0</v>
      </c>
    </row>
    <row r="75" spans="1:5" ht="23.25">
      <c r="A75" s="25"/>
      <c r="B75" s="201">
        <f>5965</f>
        <v>5965</v>
      </c>
      <c r="C75" s="15" t="s">
        <v>200</v>
      </c>
      <c r="D75" s="5">
        <v>600</v>
      </c>
      <c r="E75" s="204">
        <v>0</v>
      </c>
    </row>
    <row r="76" spans="1:5" ht="21.75">
      <c r="A76" s="25"/>
      <c r="B76" s="201">
        <v>0</v>
      </c>
      <c r="C76" s="15" t="s">
        <v>201</v>
      </c>
      <c r="D76" s="5">
        <v>600</v>
      </c>
      <c r="E76" s="201">
        <v>0</v>
      </c>
    </row>
    <row r="77" spans="1:5" ht="21.75">
      <c r="A77" s="25"/>
      <c r="B77" s="201">
        <v>0</v>
      </c>
      <c r="C77" s="15" t="s">
        <v>69</v>
      </c>
      <c r="D77" s="5">
        <v>700</v>
      </c>
      <c r="E77" s="201">
        <v>0</v>
      </c>
    </row>
    <row r="78" spans="1:5" ht="21.75">
      <c r="A78" s="25"/>
      <c r="B78" s="201">
        <f>272464.19+277559.85+292450.76</f>
        <v>842474.8</v>
      </c>
      <c r="C78" s="15" t="s">
        <v>209</v>
      </c>
      <c r="D78" s="168">
        <v>900</v>
      </c>
      <c r="E78" s="201">
        <v>292450.76</v>
      </c>
    </row>
    <row r="79" spans="1:5" ht="21.75">
      <c r="A79" s="25"/>
      <c r="B79" s="198">
        <f>SUM(B70:B78)</f>
        <v>1044792.8</v>
      </c>
      <c r="C79" s="11" t="s">
        <v>41</v>
      </c>
      <c r="D79" s="4"/>
      <c r="E79" s="198">
        <f>SUM(E70:E78)</f>
        <v>292450.76</v>
      </c>
    </row>
    <row r="80" spans="1:5" ht="21.75">
      <c r="A80" s="25"/>
      <c r="B80" s="198">
        <f>SUM(B79,B69)</f>
        <v>6953338.06</v>
      </c>
      <c r="C80" s="11" t="s">
        <v>42</v>
      </c>
      <c r="D80" s="4"/>
      <c r="E80" s="198">
        <f>SUM(E79+E69)</f>
        <v>2954634.5599999996</v>
      </c>
    </row>
    <row r="81" spans="1:5" ht="21.75">
      <c r="A81" s="25"/>
      <c r="B81" s="210">
        <v>7579454.58</v>
      </c>
      <c r="C81" s="15" t="s">
        <v>45</v>
      </c>
      <c r="E81" s="210">
        <v>4941757.82</v>
      </c>
    </row>
    <row r="82" spans="1:5" ht="21.75">
      <c r="A82" s="25"/>
      <c r="B82" s="205"/>
      <c r="C82" s="11" t="s">
        <v>43</v>
      </c>
      <c r="E82" s="205"/>
    </row>
    <row r="83" spans="1:5" ht="21.75">
      <c r="A83" s="25"/>
      <c r="B83" s="206">
        <v>24420146.9</v>
      </c>
      <c r="C83" s="11" t="s">
        <v>44</v>
      </c>
      <c r="E83" s="206">
        <v>24420146.9</v>
      </c>
    </row>
    <row r="84" spans="1:5" ht="26.25" customHeight="1">
      <c r="A84" s="25"/>
      <c r="B84" s="24"/>
      <c r="C84" s="11"/>
      <c r="E84" s="24"/>
    </row>
    <row r="85" ht="28.5" customHeight="1">
      <c r="A85" s="1" t="s">
        <v>70</v>
      </c>
    </row>
    <row r="86" s="19" customFormat="1" ht="21">
      <c r="A86" s="19" t="s">
        <v>202</v>
      </c>
    </row>
    <row r="87" s="19" customFormat="1" ht="21">
      <c r="A87" s="19" t="s">
        <v>203</v>
      </c>
    </row>
    <row r="88" s="19" customFormat="1" ht="21"/>
  </sheetData>
  <sheetProtection/>
  <mergeCells count="6">
    <mergeCell ref="A47:F47"/>
    <mergeCell ref="A3:E3"/>
    <mergeCell ref="A4:E4"/>
    <mergeCell ref="A6:E6"/>
    <mergeCell ref="A50:B50"/>
    <mergeCell ref="A8:B8"/>
  </mergeCells>
  <printOptions/>
  <pageMargins left="0.5511811023622047" right="0" top="0.1968503937007874" bottom="0" header="0.5118110236220472" footer="0.5118110236220472"/>
  <pageSetup horizontalDpi="300" verticalDpi="300" orientation="portrait" paperSize="9" scale="8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5"/>
  <sheetViews>
    <sheetView view="pageBreakPreview" zoomScaleSheetLayoutView="100" zoomScalePageLayoutView="0" workbookViewId="0" topLeftCell="A91">
      <selection activeCell="A101" sqref="A101"/>
    </sheetView>
  </sheetViews>
  <sheetFormatPr defaultColWidth="9.140625" defaultRowHeight="21.75"/>
  <cols>
    <col min="1" max="1" width="76.140625" style="1" customWidth="1"/>
    <col min="2" max="2" width="14.421875" style="1" customWidth="1"/>
    <col min="3" max="3" width="13.140625" style="1" customWidth="1"/>
    <col min="4" max="4" width="42.7109375" style="1" customWidth="1"/>
    <col min="5" max="5" width="9.140625" style="1" customWidth="1"/>
    <col min="6" max="6" width="13.7109375" style="1" customWidth="1"/>
    <col min="7" max="7" width="4.57421875" style="1" customWidth="1"/>
    <col min="8" max="16384" width="9.140625" style="1" customWidth="1"/>
  </cols>
  <sheetData>
    <row r="1" spans="1:2" ht="26.25">
      <c r="A1" s="213" t="s">
        <v>71</v>
      </c>
      <c r="B1" s="213"/>
    </row>
    <row r="2" spans="1:2" ht="26.25">
      <c r="A2" s="213" t="s">
        <v>263</v>
      </c>
      <c r="B2" s="213"/>
    </row>
    <row r="3" spans="1:2" ht="26.25">
      <c r="A3" s="213" t="s">
        <v>90</v>
      </c>
      <c r="B3" s="213"/>
    </row>
    <row r="5" spans="1:2" ht="23.25">
      <c r="A5" s="7" t="s">
        <v>226</v>
      </c>
      <c r="B5" s="32">
        <v>5408.79</v>
      </c>
    </row>
    <row r="6" spans="1:2" ht="23.25">
      <c r="A6" s="7" t="s">
        <v>249</v>
      </c>
      <c r="B6" s="32">
        <v>207.94</v>
      </c>
    </row>
    <row r="7" spans="1:2" ht="23.25">
      <c r="A7" s="7" t="s">
        <v>264</v>
      </c>
      <c r="B7" s="32">
        <v>157.03</v>
      </c>
    </row>
    <row r="8" spans="1:2" ht="22.5" thickBot="1">
      <c r="A8" s="1" t="s">
        <v>91</v>
      </c>
      <c r="B8" s="44">
        <f>SUM(B5-B6-B7)</f>
        <v>5043.820000000001</v>
      </c>
    </row>
    <row r="9" ht="22.5" thickTop="1">
      <c r="B9" s="46"/>
    </row>
    <row r="10" spans="1:3" ht="26.25">
      <c r="A10" s="213" t="s">
        <v>77</v>
      </c>
      <c r="B10" s="213"/>
      <c r="C10" s="213"/>
    </row>
    <row r="11" spans="1:3" ht="26.25">
      <c r="A11" s="213" t="s">
        <v>263</v>
      </c>
      <c r="B11" s="213"/>
      <c r="C11" s="213"/>
    </row>
    <row r="12" spans="1:3" ht="26.25">
      <c r="A12" s="213" t="s">
        <v>72</v>
      </c>
      <c r="B12" s="213"/>
      <c r="C12" s="213"/>
    </row>
    <row r="13" spans="1:2" ht="13.5" customHeight="1">
      <c r="A13" s="37"/>
      <c r="B13" s="37"/>
    </row>
    <row r="14" spans="1:3" ht="24.75" customHeight="1">
      <c r="A14" s="37"/>
      <c r="B14" s="50" t="s">
        <v>239</v>
      </c>
      <c r="C14" s="49" t="s">
        <v>211</v>
      </c>
    </row>
    <row r="15" spans="1:3" ht="23.25">
      <c r="A15" s="7" t="s">
        <v>229</v>
      </c>
      <c r="B15" s="42">
        <v>4965</v>
      </c>
      <c r="C15" s="32"/>
    </row>
    <row r="16" spans="1:3" ht="23.25">
      <c r="A16" s="31" t="s">
        <v>238</v>
      </c>
      <c r="B16" s="42">
        <v>4965</v>
      </c>
      <c r="C16" s="32">
        <v>0</v>
      </c>
    </row>
    <row r="17" spans="1:3" ht="23.25">
      <c r="A17" s="7" t="s">
        <v>230</v>
      </c>
      <c r="B17" s="42">
        <v>1000</v>
      </c>
      <c r="C17" s="32"/>
    </row>
    <row r="18" spans="1:3" ht="23.25">
      <c r="A18" s="31" t="s">
        <v>238</v>
      </c>
      <c r="B18" s="42">
        <v>1000</v>
      </c>
      <c r="C18" s="32">
        <v>0</v>
      </c>
    </row>
    <row r="19" spans="1:3" ht="23.25">
      <c r="A19" s="7" t="s">
        <v>231</v>
      </c>
      <c r="B19" s="42">
        <v>50000</v>
      </c>
      <c r="C19" s="42">
        <v>50000</v>
      </c>
    </row>
    <row r="20" spans="1:3" ht="23.25">
      <c r="A20" s="7" t="s">
        <v>232</v>
      </c>
      <c r="B20" s="42">
        <v>30000</v>
      </c>
      <c r="C20" s="42">
        <v>30000</v>
      </c>
    </row>
    <row r="21" spans="1:3" ht="23.25">
      <c r="A21" s="7" t="s">
        <v>233</v>
      </c>
      <c r="B21" s="42">
        <v>30000</v>
      </c>
      <c r="C21" s="42">
        <v>30000</v>
      </c>
    </row>
    <row r="22" spans="1:3" ht="23.25">
      <c r="A22" s="7" t="s">
        <v>234</v>
      </c>
      <c r="B22" s="42">
        <v>20300</v>
      </c>
      <c r="C22" s="42">
        <v>20300</v>
      </c>
    </row>
    <row r="23" spans="1:3" ht="23.25">
      <c r="A23" s="7" t="s">
        <v>235</v>
      </c>
      <c r="B23" s="42">
        <v>70000</v>
      </c>
      <c r="C23" s="42">
        <v>70000</v>
      </c>
    </row>
    <row r="24" spans="1:3" ht="23.25">
      <c r="A24" s="7" t="s">
        <v>236</v>
      </c>
      <c r="B24" s="42">
        <v>58000</v>
      </c>
      <c r="C24" s="42">
        <v>58000</v>
      </c>
    </row>
    <row r="25" spans="1:3" ht="23.25">
      <c r="A25" s="7" t="s">
        <v>237</v>
      </c>
      <c r="B25" s="21">
        <v>48000</v>
      </c>
      <c r="C25" s="21">
        <v>48000</v>
      </c>
    </row>
    <row r="26" spans="1:3" ht="24" thickBot="1">
      <c r="A26" s="31" t="s">
        <v>76</v>
      </c>
      <c r="B26" s="51">
        <f>SUM(B15:B25)</f>
        <v>318230</v>
      </c>
      <c r="C26" s="170">
        <f>SUM(C15:C25)</f>
        <v>306300</v>
      </c>
    </row>
    <row r="27" spans="1:3" ht="15.75" customHeight="1" thickTop="1">
      <c r="A27" s="31"/>
      <c r="B27" s="34"/>
      <c r="C27" s="4"/>
    </row>
    <row r="28" spans="1:2" ht="26.25">
      <c r="A28" s="213" t="s">
        <v>92</v>
      </c>
      <c r="B28" s="213"/>
    </row>
    <row r="29" spans="1:2" ht="26.25">
      <c r="A29" s="213" t="s">
        <v>263</v>
      </c>
      <c r="B29" s="213"/>
    </row>
    <row r="30" spans="1:2" ht="26.25">
      <c r="A30" s="213" t="s">
        <v>0</v>
      </c>
      <c r="B30" s="213"/>
    </row>
    <row r="31" spans="1:2" ht="12.75" customHeight="1">
      <c r="A31" s="37"/>
      <c r="B31" s="37"/>
    </row>
    <row r="32" spans="1:2" ht="23.25">
      <c r="A32" s="7" t="s">
        <v>78</v>
      </c>
      <c r="B32" s="20">
        <v>3714.69</v>
      </c>
    </row>
    <row r="33" spans="1:2" ht="23.25">
      <c r="A33" s="7" t="s">
        <v>80</v>
      </c>
      <c r="B33" s="20">
        <v>248402</v>
      </c>
    </row>
    <row r="34" spans="1:2" ht="23.25">
      <c r="A34" s="7" t="s">
        <v>79</v>
      </c>
      <c r="B34" s="20">
        <v>13976.72</v>
      </c>
    </row>
    <row r="35" spans="1:2" ht="23.25">
      <c r="A35" s="7" t="s">
        <v>107</v>
      </c>
      <c r="B35" s="20">
        <v>1040.4</v>
      </c>
    </row>
    <row r="36" spans="1:2" ht="23.25">
      <c r="A36" s="7" t="s">
        <v>214</v>
      </c>
      <c r="B36" s="20">
        <v>11464</v>
      </c>
    </row>
    <row r="37" spans="1:2" ht="23.25">
      <c r="A37" s="7" t="s">
        <v>265</v>
      </c>
      <c r="B37" s="20">
        <v>330000</v>
      </c>
    </row>
    <row r="38" spans="1:2" ht="23.25">
      <c r="A38" s="7" t="s">
        <v>266</v>
      </c>
      <c r="B38" s="20">
        <v>18000</v>
      </c>
    </row>
    <row r="39" spans="1:2" ht="23.25">
      <c r="A39" s="7" t="s">
        <v>267</v>
      </c>
      <c r="B39" s="20">
        <v>18000</v>
      </c>
    </row>
    <row r="40" spans="1:2" ht="24" customHeight="1" thickBot="1">
      <c r="A40" s="7"/>
      <c r="B40" s="43">
        <f>SUM(B32:B39)</f>
        <v>644597.81</v>
      </c>
    </row>
    <row r="41" spans="1:2" ht="24" customHeight="1" thickTop="1">
      <c r="A41" s="7"/>
      <c r="B41" s="48"/>
    </row>
    <row r="42" spans="1:2" ht="26.25">
      <c r="A42" s="213"/>
      <c r="B42" s="213"/>
    </row>
    <row r="43" spans="1:2" ht="26.25">
      <c r="A43" s="213" t="s">
        <v>1</v>
      </c>
      <c r="B43" s="213"/>
    </row>
    <row r="44" spans="1:2" ht="26.25">
      <c r="A44" s="213" t="s">
        <v>263</v>
      </c>
      <c r="B44" s="213"/>
    </row>
    <row r="45" spans="1:2" ht="26.25">
      <c r="A45" s="213" t="s">
        <v>74</v>
      </c>
      <c r="B45" s="213"/>
    </row>
    <row r="46" spans="1:2" ht="24.75" customHeight="1">
      <c r="A46" s="7"/>
      <c r="B46" s="211"/>
    </row>
    <row r="47" spans="1:2" ht="24.75" customHeight="1">
      <c r="A47" s="7" t="s">
        <v>250</v>
      </c>
      <c r="B47" s="211">
        <v>139.74</v>
      </c>
    </row>
    <row r="48" spans="1:2" ht="23.25">
      <c r="A48" s="7" t="s">
        <v>205</v>
      </c>
      <c r="B48" s="32">
        <v>1290</v>
      </c>
    </row>
    <row r="49" spans="1:2" ht="23.25">
      <c r="A49" s="7" t="s">
        <v>206</v>
      </c>
      <c r="B49" s="32">
        <v>1548</v>
      </c>
    </row>
    <row r="50" spans="1:2" ht="23.25">
      <c r="A50" s="7" t="s">
        <v>251</v>
      </c>
      <c r="B50" s="32">
        <v>442</v>
      </c>
    </row>
    <row r="51" spans="1:2" ht="23.25">
      <c r="A51" s="7" t="s">
        <v>207</v>
      </c>
      <c r="B51" s="32">
        <v>1110</v>
      </c>
    </row>
    <row r="52" spans="1:2" ht="23.25">
      <c r="A52" s="7" t="s">
        <v>219</v>
      </c>
      <c r="B52" s="32">
        <v>40</v>
      </c>
    </row>
    <row r="53" spans="1:2" ht="23.25">
      <c r="A53" s="7" t="s">
        <v>240</v>
      </c>
      <c r="B53" s="32">
        <v>50</v>
      </c>
    </row>
    <row r="54" spans="1:2" ht="23.25">
      <c r="A54" s="7" t="s">
        <v>268</v>
      </c>
      <c r="B54" s="32">
        <v>400</v>
      </c>
    </row>
    <row r="55" spans="1:2" ht="23.25">
      <c r="A55" s="7" t="s">
        <v>252</v>
      </c>
      <c r="B55" s="32">
        <v>120</v>
      </c>
    </row>
    <row r="56" spans="1:2" ht="23.25">
      <c r="A56" s="7" t="s">
        <v>253</v>
      </c>
      <c r="B56" s="32">
        <v>3000</v>
      </c>
    </row>
    <row r="57" spans="1:2" ht="23.25">
      <c r="A57" s="7" t="s">
        <v>208</v>
      </c>
      <c r="B57" s="32">
        <v>188</v>
      </c>
    </row>
    <row r="58" spans="1:2" ht="23.25">
      <c r="A58" s="7" t="s">
        <v>269</v>
      </c>
      <c r="B58" s="32">
        <v>3345902.02</v>
      </c>
    </row>
    <row r="59" spans="1:2" ht="23.25">
      <c r="A59" s="7" t="s">
        <v>254</v>
      </c>
      <c r="B59" s="32">
        <v>77962.28</v>
      </c>
    </row>
    <row r="60" spans="1:2" ht="23.25">
      <c r="A60" s="7" t="s">
        <v>270</v>
      </c>
      <c r="B60" s="32">
        <v>6603.41</v>
      </c>
    </row>
    <row r="61" spans="1:2" ht="23.25">
      <c r="A61" s="7" t="s">
        <v>255</v>
      </c>
      <c r="B61" s="32">
        <v>96312.09</v>
      </c>
    </row>
    <row r="62" spans="1:2" ht="23.25">
      <c r="A62" s="7" t="s">
        <v>256</v>
      </c>
      <c r="B62" s="32">
        <v>26238</v>
      </c>
    </row>
    <row r="63" spans="1:2" ht="23.25">
      <c r="A63" s="7" t="s">
        <v>257</v>
      </c>
      <c r="B63" s="32">
        <v>3000154.5</v>
      </c>
    </row>
    <row r="64" spans="1:2" ht="23.25">
      <c r="A64" s="7" t="s">
        <v>258</v>
      </c>
      <c r="B64" s="32">
        <v>494700</v>
      </c>
    </row>
    <row r="65" spans="1:2" ht="23.25">
      <c r="A65" s="7" t="s">
        <v>259</v>
      </c>
      <c r="B65" s="32">
        <v>189600</v>
      </c>
    </row>
    <row r="66" spans="1:2" ht="24" thickBot="1">
      <c r="A66" s="7"/>
      <c r="B66" s="39">
        <f>SUM(B46:B65)</f>
        <v>7245800.04</v>
      </c>
    </row>
    <row r="67" spans="1:2" ht="24" thickTop="1">
      <c r="A67" s="7"/>
      <c r="B67" s="42"/>
    </row>
    <row r="68" spans="1:2" ht="23.25">
      <c r="A68" s="7"/>
      <c r="B68" s="42"/>
    </row>
    <row r="69" spans="1:2" ht="23.25">
      <c r="A69" s="7"/>
      <c r="B69" s="42"/>
    </row>
    <row r="70" spans="1:2" ht="26.25">
      <c r="A70" s="213" t="s">
        <v>2</v>
      </c>
      <c r="B70" s="213"/>
    </row>
    <row r="71" spans="1:2" ht="26.25">
      <c r="A71" s="213" t="s">
        <v>263</v>
      </c>
      <c r="B71" s="213"/>
    </row>
    <row r="72" spans="1:2" ht="26.25">
      <c r="A72" s="213" t="s">
        <v>90</v>
      </c>
      <c r="B72" s="213"/>
    </row>
    <row r="73" spans="1:2" ht="23.25">
      <c r="A73" s="7"/>
      <c r="B73" s="42"/>
    </row>
    <row r="74" spans="1:2" ht="23.25">
      <c r="A74" s="7" t="s">
        <v>93</v>
      </c>
      <c r="B74" s="42">
        <v>0</v>
      </c>
    </row>
    <row r="75" spans="1:2" ht="24" thickBot="1">
      <c r="A75" s="31" t="s">
        <v>96</v>
      </c>
      <c r="B75" s="39">
        <f>SUM(B74)</f>
        <v>0</v>
      </c>
    </row>
    <row r="76" spans="1:2" ht="24" thickTop="1">
      <c r="A76" s="31"/>
      <c r="B76" s="42"/>
    </row>
    <row r="77" spans="1:2" ht="23.25">
      <c r="A77" s="7"/>
      <c r="B77" s="42"/>
    </row>
    <row r="78" spans="1:2" ht="23.25">
      <c r="A78" s="7"/>
      <c r="B78" s="42"/>
    </row>
    <row r="79" spans="1:2" ht="26.25">
      <c r="A79" s="213" t="s">
        <v>94</v>
      </c>
      <c r="B79" s="213"/>
    </row>
    <row r="80" spans="1:2" ht="26.25">
      <c r="A80" s="213" t="s">
        <v>263</v>
      </c>
      <c r="B80" s="213"/>
    </row>
    <row r="81" spans="1:2" ht="26.25">
      <c r="A81" s="213" t="s">
        <v>0</v>
      </c>
      <c r="B81" s="213"/>
    </row>
    <row r="82" spans="1:2" ht="26.25">
      <c r="A82" s="37"/>
      <c r="B82" s="37"/>
    </row>
    <row r="83" spans="1:2" ht="23.25">
      <c r="A83" s="7" t="s">
        <v>83</v>
      </c>
      <c r="B83" s="20">
        <v>3714.69</v>
      </c>
    </row>
    <row r="84" spans="1:2" ht="23.25">
      <c r="A84" s="7" t="s">
        <v>210</v>
      </c>
      <c r="B84" s="20">
        <v>11462</v>
      </c>
    </row>
    <row r="85" spans="1:2" ht="23.25">
      <c r="A85" s="7" t="s">
        <v>193</v>
      </c>
      <c r="B85" s="20">
        <v>1040.4</v>
      </c>
    </row>
    <row r="86" spans="1:2" ht="23.25">
      <c r="A86" s="7" t="s">
        <v>260</v>
      </c>
      <c r="B86" s="20">
        <v>15.63</v>
      </c>
    </row>
    <row r="87" spans="1:2" ht="23.25">
      <c r="A87" s="7" t="s">
        <v>271</v>
      </c>
      <c r="B87" s="20">
        <v>330000</v>
      </c>
    </row>
    <row r="88" spans="1:2" ht="23.25">
      <c r="A88" s="7" t="s">
        <v>272</v>
      </c>
      <c r="B88" s="20">
        <v>1290</v>
      </c>
    </row>
    <row r="89" spans="1:2" ht="23.25">
      <c r="A89" s="7" t="s">
        <v>273</v>
      </c>
      <c r="B89" s="20">
        <v>18000</v>
      </c>
    </row>
    <row r="90" spans="1:2" ht="23.25">
      <c r="A90" s="7" t="s">
        <v>274</v>
      </c>
      <c r="B90" s="20">
        <v>18000</v>
      </c>
    </row>
    <row r="91" spans="1:2" ht="23.25">
      <c r="A91" s="7" t="s">
        <v>220</v>
      </c>
      <c r="B91" s="20">
        <v>262646.5</v>
      </c>
    </row>
    <row r="92" spans="1:2" ht="24" thickBot="1">
      <c r="A92" s="31" t="s">
        <v>3</v>
      </c>
      <c r="B92" s="38">
        <f>SUM(B83:B91)</f>
        <v>646169.22</v>
      </c>
    </row>
    <row r="93" spans="1:2" ht="24" thickTop="1">
      <c r="A93" s="7"/>
      <c r="B93" s="42"/>
    </row>
    <row r="94" spans="1:2" ht="23.25">
      <c r="A94" s="7"/>
      <c r="B94" s="42"/>
    </row>
    <row r="95" spans="1:2" ht="23.25">
      <c r="A95" s="7"/>
      <c r="B95" s="42"/>
    </row>
    <row r="96" spans="1:2" ht="23.25">
      <c r="A96" s="7"/>
      <c r="B96" s="42"/>
    </row>
    <row r="97" spans="1:2" ht="23.25">
      <c r="A97" s="7"/>
      <c r="B97" s="42"/>
    </row>
    <row r="98" spans="1:2" ht="26.25">
      <c r="A98" s="213" t="s">
        <v>95</v>
      </c>
      <c r="B98" s="213"/>
    </row>
    <row r="99" spans="1:2" ht="26.25">
      <c r="A99" s="213" t="s">
        <v>263</v>
      </c>
      <c r="B99" s="213"/>
    </row>
    <row r="100" spans="1:2" ht="26.25">
      <c r="A100" s="213" t="s">
        <v>0</v>
      </c>
      <c r="B100" s="213"/>
    </row>
    <row r="101" spans="1:2" ht="18.75" customHeight="1">
      <c r="A101" s="37"/>
      <c r="B101" s="37"/>
    </row>
    <row r="102" spans="1:2" ht="23.25">
      <c r="A102" s="7" t="s">
        <v>83</v>
      </c>
      <c r="B102" s="20">
        <v>2255.26</v>
      </c>
    </row>
    <row r="103" spans="1:2" ht="23.25">
      <c r="A103" s="7" t="s">
        <v>210</v>
      </c>
      <c r="B103" s="20">
        <v>25185</v>
      </c>
    </row>
    <row r="104" spans="1:2" ht="23.25">
      <c r="A104" s="7" t="s">
        <v>193</v>
      </c>
      <c r="B104" s="20">
        <v>1074</v>
      </c>
    </row>
    <row r="105" spans="1:2" ht="23.25">
      <c r="A105" s="7" t="s">
        <v>272</v>
      </c>
      <c r="B105" s="20">
        <v>1290</v>
      </c>
    </row>
    <row r="106" spans="1:2" ht="21" customHeight="1">
      <c r="A106" s="7" t="s">
        <v>220</v>
      </c>
      <c r="B106" s="20">
        <v>262646.5</v>
      </c>
    </row>
    <row r="107" spans="1:2" ht="24" thickBot="1">
      <c r="A107" s="31" t="s">
        <v>3</v>
      </c>
      <c r="B107" s="38">
        <f>SUM(B102:B106)</f>
        <v>292450.76</v>
      </c>
    </row>
    <row r="108" spans="1:2" ht="24" thickTop="1">
      <c r="A108" s="7"/>
      <c r="B108" s="20"/>
    </row>
    <row r="109" spans="1:2" ht="23.25">
      <c r="A109" s="7"/>
      <c r="B109" s="20"/>
    </row>
    <row r="110" spans="1:2" ht="26.25">
      <c r="A110" s="37"/>
      <c r="B110" s="47"/>
    </row>
    <row r="111" spans="1:2" ht="26.25">
      <c r="A111" s="37"/>
      <c r="B111" s="37"/>
    </row>
    <row r="112" spans="1:2" ht="26.25">
      <c r="A112" s="213"/>
      <c r="B112" s="213"/>
    </row>
    <row r="113" spans="1:2" ht="26.25">
      <c r="A113" s="213"/>
      <c r="B113" s="213"/>
    </row>
    <row r="114" spans="1:2" ht="26.25">
      <c r="A114" s="213"/>
      <c r="B114" s="213"/>
    </row>
    <row r="115" spans="1:2" ht="26.25">
      <c r="A115" s="37"/>
      <c r="B115" s="37"/>
    </row>
    <row r="116" spans="1:2" ht="23.25">
      <c r="A116" s="7"/>
      <c r="B116" s="169"/>
    </row>
    <row r="117" spans="1:2" ht="23.25">
      <c r="A117" s="7"/>
      <c r="B117" s="169"/>
    </row>
    <row r="118" spans="1:2" ht="23.25">
      <c r="A118" s="7"/>
      <c r="B118" s="169"/>
    </row>
    <row r="119" spans="1:2" ht="23.25">
      <c r="A119" s="31"/>
      <c r="B119" s="34"/>
    </row>
    <row r="120" spans="1:2" ht="23.25">
      <c r="A120" s="7"/>
      <c r="B120" s="20"/>
    </row>
    <row r="121" spans="1:2" ht="26.25">
      <c r="A121" s="213"/>
      <c r="B121" s="213"/>
    </row>
    <row r="122" spans="1:2" ht="26.25">
      <c r="A122" s="213"/>
      <c r="B122" s="213"/>
    </row>
    <row r="123" spans="1:2" ht="26.25">
      <c r="A123" s="213"/>
      <c r="B123" s="213"/>
    </row>
    <row r="124" spans="1:2" ht="18.75" customHeight="1">
      <c r="A124" s="37"/>
      <c r="B124" s="37"/>
    </row>
    <row r="125" spans="1:2" ht="23.25">
      <c r="A125" s="7"/>
      <c r="B125" s="20"/>
    </row>
    <row r="126" spans="1:2" ht="23.25">
      <c r="A126" s="20"/>
      <c r="B126" s="45"/>
    </row>
    <row r="127" spans="1:2" ht="23.25">
      <c r="A127" s="7"/>
      <c r="B127" s="20"/>
    </row>
    <row r="128" spans="1:2" ht="23.25">
      <c r="A128" s="7"/>
      <c r="B128" s="20"/>
    </row>
    <row r="129" spans="1:2" ht="23.25">
      <c r="A129" s="7"/>
      <c r="B129" s="20"/>
    </row>
    <row r="130" spans="1:2" ht="23.25">
      <c r="A130" s="7"/>
      <c r="B130" s="20"/>
    </row>
    <row r="131" spans="1:2" ht="23.25">
      <c r="A131" s="7"/>
      <c r="B131" s="20"/>
    </row>
    <row r="132" spans="1:2" ht="23.25">
      <c r="A132" s="7"/>
      <c r="B132" s="20"/>
    </row>
    <row r="133" spans="1:2" ht="23.25">
      <c r="A133" s="7"/>
      <c r="B133" s="20"/>
    </row>
    <row r="134" spans="1:2" ht="23.25">
      <c r="A134" s="7"/>
      <c r="B134" s="20"/>
    </row>
    <row r="135" spans="1:2" ht="23.25">
      <c r="A135" s="7"/>
      <c r="B135" s="20"/>
    </row>
  </sheetData>
  <sheetProtection/>
  <mergeCells count="28">
    <mergeCell ref="A1:B1"/>
    <mergeCell ref="A2:B2"/>
    <mergeCell ref="A3:B3"/>
    <mergeCell ref="A123:B123"/>
    <mergeCell ref="A122:B122"/>
    <mergeCell ref="A112:B112"/>
    <mergeCell ref="A113:B113"/>
    <mergeCell ref="A121:B121"/>
    <mergeCell ref="A10:C10"/>
    <mergeCell ref="A11:C11"/>
    <mergeCell ref="A12:C12"/>
    <mergeCell ref="A70:B70"/>
    <mergeCell ref="A79:B79"/>
    <mergeCell ref="A42:B42"/>
    <mergeCell ref="A29:B29"/>
    <mergeCell ref="A28:B28"/>
    <mergeCell ref="A30:B30"/>
    <mergeCell ref="A43:B43"/>
    <mergeCell ref="A80:B80"/>
    <mergeCell ref="A81:B81"/>
    <mergeCell ref="A114:B114"/>
    <mergeCell ref="A100:B100"/>
    <mergeCell ref="A44:B44"/>
    <mergeCell ref="A45:B45"/>
    <mergeCell ref="A72:B72"/>
    <mergeCell ref="A99:B99"/>
    <mergeCell ref="A71:B71"/>
    <mergeCell ref="A98:B98"/>
  </mergeCells>
  <printOptions/>
  <pageMargins left="0.5511811023622047" right="0" top="0.5905511811023623" bottom="0" header="0.5118110236220472" footer="0.5118110236220472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3"/>
  <sheetViews>
    <sheetView zoomScalePageLayoutView="0" workbookViewId="0" topLeftCell="A1">
      <selection activeCell="G69" sqref="G69"/>
    </sheetView>
  </sheetViews>
  <sheetFormatPr defaultColWidth="9.140625" defaultRowHeight="21.75"/>
  <cols>
    <col min="1" max="1" width="61.28125" style="0" customWidth="1"/>
    <col min="2" max="2" width="13.00390625" style="0" customWidth="1"/>
    <col min="3" max="3" width="15.421875" style="0" customWidth="1"/>
    <col min="4" max="4" width="16.57421875" style="0" customWidth="1"/>
  </cols>
  <sheetData>
    <row r="1" ht="23.25">
      <c r="D1" s="165" t="s">
        <v>192</v>
      </c>
    </row>
    <row r="2" spans="1:4" ht="26.25">
      <c r="A2" s="219" t="s">
        <v>120</v>
      </c>
      <c r="B2" s="219"/>
      <c r="C2" s="219"/>
      <c r="D2" s="219"/>
    </row>
    <row r="3" spans="1:4" ht="26.25">
      <c r="A3" s="219" t="s">
        <v>191</v>
      </c>
      <c r="B3" s="219"/>
      <c r="C3" s="219"/>
      <c r="D3" s="219"/>
    </row>
    <row r="4" spans="1:4" ht="26.25">
      <c r="A4" s="220" t="s">
        <v>261</v>
      </c>
      <c r="B4" s="220"/>
      <c r="C4" s="220"/>
      <c r="D4" s="220"/>
    </row>
    <row r="5" spans="1:4" ht="33" customHeight="1">
      <c r="A5" s="158" t="s">
        <v>5</v>
      </c>
      <c r="B5" s="158" t="s">
        <v>8</v>
      </c>
      <c r="C5" s="158" t="s">
        <v>121</v>
      </c>
      <c r="D5" s="159" t="s">
        <v>122</v>
      </c>
    </row>
    <row r="6" spans="1:4" ht="23.25">
      <c r="A6" s="64" t="s">
        <v>123</v>
      </c>
      <c r="B6" s="65"/>
      <c r="C6" s="66"/>
      <c r="D6" s="67"/>
    </row>
    <row r="7" spans="1:4" ht="23.25">
      <c r="A7" s="68" t="s">
        <v>124</v>
      </c>
      <c r="B7" s="69" t="s">
        <v>125</v>
      </c>
      <c r="C7" s="70"/>
      <c r="D7" s="71"/>
    </row>
    <row r="8" spans="1:4" ht="23.25">
      <c r="A8" s="72" t="s">
        <v>126</v>
      </c>
      <c r="B8" s="73" t="s">
        <v>127</v>
      </c>
      <c r="C8" s="74">
        <v>165000</v>
      </c>
      <c r="D8" s="77">
        <v>0</v>
      </c>
    </row>
    <row r="9" spans="1:4" ht="23.25">
      <c r="A9" s="72" t="s">
        <v>128</v>
      </c>
      <c r="B9" s="73" t="s">
        <v>129</v>
      </c>
      <c r="C9" s="74">
        <v>10000</v>
      </c>
      <c r="D9" s="76">
        <f>5.7+139.74</f>
        <v>145.44</v>
      </c>
    </row>
    <row r="10" spans="1:4" ht="23.25">
      <c r="A10" s="72" t="s">
        <v>130</v>
      </c>
      <c r="B10" s="73" t="s">
        <v>131</v>
      </c>
      <c r="C10" s="74">
        <v>13000</v>
      </c>
      <c r="D10" s="77">
        <v>0</v>
      </c>
    </row>
    <row r="11" spans="1:4" ht="24" thickBot="1">
      <c r="A11" s="72" t="s">
        <v>132</v>
      </c>
      <c r="B11" s="78" t="s">
        <v>133</v>
      </c>
      <c r="C11" s="79">
        <v>14600</v>
      </c>
      <c r="D11" s="80">
        <f>1540+1680+1290</f>
        <v>4510</v>
      </c>
    </row>
    <row r="12" spans="1:4" ht="24" thickBot="1">
      <c r="A12" s="81" t="s">
        <v>48</v>
      </c>
      <c r="B12" s="82"/>
      <c r="C12" s="83">
        <f>C8+C9+C10+C11</f>
        <v>202600</v>
      </c>
      <c r="D12" s="83">
        <f>SUM(D8:D11)</f>
        <v>4655.44</v>
      </c>
    </row>
    <row r="13" spans="1:4" ht="23.25">
      <c r="A13" s="84" t="s">
        <v>134</v>
      </c>
      <c r="B13" s="85" t="s">
        <v>135</v>
      </c>
      <c r="C13" s="71"/>
      <c r="D13" s="86"/>
    </row>
    <row r="14" spans="1:4" ht="23.25">
      <c r="A14" s="87" t="s">
        <v>136</v>
      </c>
      <c r="B14" s="88" t="s">
        <v>137</v>
      </c>
      <c r="C14" s="77">
        <v>27300</v>
      </c>
      <c r="D14" s="77">
        <f>1908+2016+1548</f>
        <v>5472</v>
      </c>
    </row>
    <row r="15" spans="1:4" ht="23.25">
      <c r="A15" s="87" t="s">
        <v>138</v>
      </c>
      <c r="B15" s="88" t="s">
        <v>139</v>
      </c>
      <c r="C15" s="77">
        <v>1000</v>
      </c>
      <c r="D15" s="77">
        <f>73+442</f>
        <v>515</v>
      </c>
    </row>
    <row r="16" spans="1:4" ht="23.25">
      <c r="A16" s="87" t="s">
        <v>140</v>
      </c>
      <c r="B16" s="88" t="s">
        <v>141</v>
      </c>
      <c r="C16" s="75">
        <v>40000</v>
      </c>
      <c r="D16" s="77">
        <f>1100+1450+1110</f>
        <v>3660</v>
      </c>
    </row>
    <row r="17" spans="1:4" ht="23.25">
      <c r="A17" s="87" t="s">
        <v>142</v>
      </c>
      <c r="B17" s="88" t="s">
        <v>143</v>
      </c>
      <c r="C17" s="75">
        <v>1300</v>
      </c>
      <c r="D17" s="77">
        <f>60+140+40</f>
        <v>240</v>
      </c>
    </row>
    <row r="18" spans="1:4" ht="23.25">
      <c r="A18" s="87" t="s">
        <v>144</v>
      </c>
      <c r="B18" s="88"/>
      <c r="C18" s="75">
        <v>500</v>
      </c>
      <c r="D18" s="77">
        <f>70+80+50</f>
        <v>200</v>
      </c>
    </row>
    <row r="19" spans="1:4" ht="23.25">
      <c r="A19" s="87" t="s">
        <v>145</v>
      </c>
      <c r="B19" s="88" t="s">
        <v>146</v>
      </c>
      <c r="C19" s="75">
        <v>10000</v>
      </c>
      <c r="D19" s="89">
        <v>0</v>
      </c>
    </row>
    <row r="20" spans="1:4" ht="23.25">
      <c r="A20" s="90" t="s">
        <v>147</v>
      </c>
      <c r="B20" s="73" t="s">
        <v>148</v>
      </c>
      <c r="C20" s="91">
        <v>2000</v>
      </c>
      <c r="D20" s="89">
        <v>0</v>
      </c>
    </row>
    <row r="21" spans="1:4" ht="23.25">
      <c r="A21" s="92" t="s">
        <v>149</v>
      </c>
      <c r="B21" s="88" t="s">
        <v>150</v>
      </c>
      <c r="C21" s="75">
        <v>2000</v>
      </c>
      <c r="D21" s="89">
        <f>400</f>
        <v>400</v>
      </c>
    </row>
    <row r="22" spans="1:4" ht="23.25">
      <c r="A22" s="92" t="s">
        <v>151</v>
      </c>
      <c r="B22" s="88"/>
      <c r="C22" s="75"/>
      <c r="D22" s="89"/>
    </row>
    <row r="23" spans="1:4" ht="23.25">
      <c r="A23" s="87" t="s">
        <v>152</v>
      </c>
      <c r="B23" s="88" t="s">
        <v>153</v>
      </c>
      <c r="C23" s="77">
        <v>5000</v>
      </c>
      <c r="D23" s="89">
        <v>0</v>
      </c>
    </row>
    <row r="24" spans="1:4" ht="23.25">
      <c r="A24" s="87" t="s">
        <v>154</v>
      </c>
      <c r="B24" s="73" t="s">
        <v>155</v>
      </c>
      <c r="C24" s="91">
        <v>500</v>
      </c>
      <c r="D24" s="89">
        <f>40+120</f>
        <v>160</v>
      </c>
    </row>
    <row r="25" spans="1:4" ht="24" thickBot="1">
      <c r="A25" s="93" t="s">
        <v>156</v>
      </c>
      <c r="B25" s="73" t="s">
        <v>157</v>
      </c>
      <c r="C25" s="91">
        <v>0</v>
      </c>
      <c r="D25" s="89">
        <v>0</v>
      </c>
    </row>
    <row r="26" spans="1:4" ht="24" thickBot="1">
      <c r="A26" s="94" t="s">
        <v>48</v>
      </c>
      <c r="B26" s="82"/>
      <c r="C26" s="83">
        <f>SUM(C14:C25)</f>
        <v>89600</v>
      </c>
      <c r="D26" s="95">
        <f>SUM(D14:D25)</f>
        <v>10647</v>
      </c>
    </row>
    <row r="27" spans="1:4" ht="23.25">
      <c r="A27" s="68" t="s">
        <v>158</v>
      </c>
      <c r="B27" s="96" t="s">
        <v>159</v>
      </c>
      <c r="C27" s="66"/>
      <c r="D27" s="67"/>
    </row>
    <row r="28" spans="1:4" ht="23.25">
      <c r="A28" s="72" t="s">
        <v>160</v>
      </c>
      <c r="B28" s="73" t="s">
        <v>161</v>
      </c>
      <c r="C28" s="74">
        <v>400000</v>
      </c>
      <c r="D28" s="89">
        <v>0</v>
      </c>
    </row>
    <row r="29" spans="1:4" ht="23.25">
      <c r="A29" s="72" t="s">
        <v>162</v>
      </c>
      <c r="B29" s="78" t="s">
        <v>161</v>
      </c>
      <c r="C29" s="79">
        <v>0</v>
      </c>
      <c r="D29" s="97"/>
    </row>
    <row r="30" spans="1:4" ht="24" thickBot="1">
      <c r="A30" s="72" t="s">
        <v>227</v>
      </c>
      <c r="B30" s="78" t="s">
        <v>161</v>
      </c>
      <c r="C30" s="79">
        <v>36000</v>
      </c>
      <c r="D30" s="97">
        <f>3000+3000</f>
        <v>6000</v>
      </c>
    </row>
    <row r="31" spans="1:4" ht="24" thickBot="1">
      <c r="A31" s="98" t="s">
        <v>48</v>
      </c>
      <c r="B31" s="99"/>
      <c r="C31" s="100">
        <f>SUM(C28:C30)</f>
        <v>436000</v>
      </c>
      <c r="D31" s="101">
        <f>SUM(D28:D30)</f>
        <v>6000</v>
      </c>
    </row>
    <row r="32" spans="1:4" ht="23.25">
      <c r="A32" s="102" t="s">
        <v>163</v>
      </c>
      <c r="B32" s="103" t="s">
        <v>164</v>
      </c>
      <c r="C32" s="104"/>
      <c r="D32" s="105"/>
    </row>
    <row r="33" spans="1:4" ht="23.25">
      <c r="A33" s="106" t="s">
        <v>165</v>
      </c>
      <c r="B33" s="107" t="s">
        <v>166</v>
      </c>
      <c r="C33" s="108">
        <v>10000</v>
      </c>
      <c r="D33" s="89">
        <v>0</v>
      </c>
    </row>
    <row r="34" spans="1:4" ht="23.25">
      <c r="A34" s="87" t="s">
        <v>167</v>
      </c>
      <c r="B34" s="109" t="s">
        <v>168</v>
      </c>
      <c r="C34" s="75">
        <v>2000</v>
      </c>
      <c r="D34" s="110">
        <f>76+424+188</f>
        <v>688</v>
      </c>
    </row>
    <row r="35" spans="1:4" ht="24" thickBot="1">
      <c r="A35" s="87" t="s">
        <v>228</v>
      </c>
      <c r="B35" s="111" t="s">
        <v>169</v>
      </c>
      <c r="C35" s="112">
        <v>30000</v>
      </c>
      <c r="D35" s="113">
        <f>3520+710</f>
        <v>4230</v>
      </c>
    </row>
    <row r="36" spans="1:4" ht="24" thickBot="1">
      <c r="A36" s="81" t="s">
        <v>48</v>
      </c>
      <c r="B36" s="114"/>
      <c r="C36" s="115">
        <f>SUM(C33:C35)</f>
        <v>42000</v>
      </c>
      <c r="D36" s="116">
        <f>SUM(D33:D35)</f>
        <v>4918</v>
      </c>
    </row>
    <row r="37" spans="1:4" ht="23.25">
      <c r="A37" s="117" t="s">
        <v>170</v>
      </c>
      <c r="B37" s="118"/>
      <c r="C37" s="71"/>
      <c r="D37" s="86"/>
    </row>
    <row r="38" spans="1:4" ht="23.25">
      <c r="A38" s="84" t="s">
        <v>171</v>
      </c>
      <c r="B38" s="118">
        <v>420000</v>
      </c>
      <c r="C38" s="71"/>
      <c r="D38" s="119"/>
    </row>
    <row r="39" spans="1:4" ht="23.25">
      <c r="A39" s="87" t="s">
        <v>172</v>
      </c>
      <c r="B39" s="120">
        <v>421002</v>
      </c>
      <c r="C39" s="75">
        <v>14000000</v>
      </c>
      <c r="D39" s="121">
        <f>3345902.02</f>
        <v>3345902.02</v>
      </c>
    </row>
    <row r="40" spans="1:4" ht="23.25">
      <c r="A40" s="87" t="s">
        <v>173</v>
      </c>
      <c r="B40" s="120">
        <v>421003</v>
      </c>
      <c r="C40" s="75">
        <v>750000</v>
      </c>
      <c r="D40" s="121">
        <f>106983.29+77962.28</f>
        <v>184945.57</v>
      </c>
    </row>
    <row r="41" spans="1:4" ht="23.25">
      <c r="A41" s="87" t="s">
        <v>174</v>
      </c>
      <c r="B41" s="120">
        <v>421005</v>
      </c>
      <c r="C41" s="75">
        <v>40000</v>
      </c>
      <c r="D41" s="121">
        <f>6603.41</f>
        <v>6603.41</v>
      </c>
    </row>
    <row r="42" spans="1:4" ht="23.25">
      <c r="A42" s="87" t="s">
        <v>175</v>
      </c>
      <c r="B42" s="120">
        <v>421006</v>
      </c>
      <c r="C42" s="75">
        <v>400000</v>
      </c>
      <c r="D42" s="121">
        <v>0</v>
      </c>
    </row>
    <row r="43" spans="1:4" ht="23.25">
      <c r="A43" s="122" t="s">
        <v>176</v>
      </c>
      <c r="B43" s="120">
        <v>421007</v>
      </c>
      <c r="C43" s="75">
        <v>900000</v>
      </c>
      <c r="D43" s="121">
        <f>221601.62+96312.09</f>
        <v>317913.70999999996</v>
      </c>
    </row>
    <row r="44" spans="1:4" ht="23.25">
      <c r="A44" s="106" t="s">
        <v>177</v>
      </c>
      <c r="B44" s="120">
        <v>421012</v>
      </c>
      <c r="C44" s="75">
        <v>30000</v>
      </c>
      <c r="D44" s="123">
        <v>0</v>
      </c>
    </row>
    <row r="45" spans="1:4" ht="23.25">
      <c r="A45" s="87" t="s">
        <v>178</v>
      </c>
      <c r="B45" s="120">
        <v>421013</v>
      </c>
      <c r="C45" s="75">
        <v>30000</v>
      </c>
      <c r="D45" s="121">
        <f>2577.98</f>
        <v>2577.98</v>
      </c>
    </row>
    <row r="46" spans="1:4" ht="24" thickBot="1">
      <c r="A46" s="92" t="s">
        <v>179</v>
      </c>
      <c r="B46" s="124">
        <v>421015</v>
      </c>
      <c r="C46" s="125">
        <v>400000</v>
      </c>
      <c r="D46" s="121">
        <f>36625+26238</f>
        <v>62863</v>
      </c>
    </row>
    <row r="47" spans="1:4" ht="24" thickBot="1">
      <c r="A47" s="81" t="s">
        <v>48</v>
      </c>
      <c r="B47" s="126"/>
      <c r="C47" s="127">
        <f>SUM(C39:C46)</f>
        <v>16550000</v>
      </c>
      <c r="D47" s="101">
        <f>SUM(D39:D46)</f>
        <v>3920805.69</v>
      </c>
    </row>
    <row r="48" spans="1:4" ht="23.25">
      <c r="A48" s="128" t="s">
        <v>170</v>
      </c>
      <c r="B48" s="129"/>
      <c r="C48" s="130"/>
      <c r="D48" s="131"/>
    </row>
    <row r="49" spans="1:4" ht="23.25">
      <c r="A49" s="132" t="s">
        <v>180</v>
      </c>
      <c r="B49" s="133">
        <v>430000</v>
      </c>
      <c r="C49" s="134"/>
      <c r="D49" s="135"/>
    </row>
    <row r="50" spans="1:4" ht="24" thickBot="1">
      <c r="A50" s="136" t="s">
        <v>181</v>
      </c>
      <c r="B50" s="137">
        <v>431002</v>
      </c>
      <c r="C50" s="138">
        <v>14560000</v>
      </c>
      <c r="D50" s="121">
        <f>2831014.5+3000154.5</f>
        <v>5831169</v>
      </c>
    </row>
    <row r="51" spans="1:4" ht="24" thickBot="1">
      <c r="A51" s="94" t="s">
        <v>48</v>
      </c>
      <c r="B51" s="139"/>
      <c r="C51" s="100">
        <f>SUM(C50)</f>
        <v>14560000</v>
      </c>
      <c r="D51" s="101">
        <f>SUM(D50)</f>
        <v>5831169</v>
      </c>
    </row>
    <row r="52" spans="1:4" ht="23.25">
      <c r="A52" s="140" t="s">
        <v>182</v>
      </c>
      <c r="B52" s="141"/>
      <c r="C52" s="142"/>
      <c r="D52" s="143"/>
    </row>
    <row r="53" spans="1:4" ht="23.25">
      <c r="A53" s="144" t="s">
        <v>183</v>
      </c>
      <c r="B53" s="133">
        <v>440000</v>
      </c>
      <c r="C53" s="138"/>
      <c r="D53" s="145"/>
    </row>
    <row r="54" spans="1:4" ht="23.25">
      <c r="A54" s="146" t="s">
        <v>184</v>
      </c>
      <c r="B54" s="147"/>
      <c r="C54" s="135"/>
      <c r="D54" s="121">
        <f>494700</f>
        <v>494700</v>
      </c>
    </row>
    <row r="55" spans="1:4" ht="23.25">
      <c r="A55" s="148" t="s">
        <v>185</v>
      </c>
      <c r="B55" s="147"/>
      <c r="C55" s="135"/>
      <c r="D55" s="121">
        <f>189600</f>
        <v>189600</v>
      </c>
    </row>
    <row r="56" spans="1:4" ht="23.25">
      <c r="A56" s="148" t="s">
        <v>186</v>
      </c>
      <c r="B56" s="149"/>
      <c r="C56" s="161"/>
      <c r="D56" s="121">
        <f>87666</f>
        <v>87666</v>
      </c>
    </row>
    <row r="57" spans="1:4" ht="23.25">
      <c r="A57" s="148" t="s">
        <v>221</v>
      </c>
      <c r="B57" s="149"/>
      <c r="C57" s="161"/>
      <c r="D57" s="121">
        <f>154440</f>
        <v>154440</v>
      </c>
    </row>
    <row r="58" spans="1:4" ht="23.25">
      <c r="A58" s="148" t="s">
        <v>241</v>
      </c>
      <c r="B58" s="149"/>
      <c r="C58" s="161"/>
      <c r="D58" s="121">
        <f>154700</f>
        <v>154700</v>
      </c>
    </row>
    <row r="59" spans="1:4" ht="23.25">
      <c r="A59" s="148" t="s">
        <v>242</v>
      </c>
      <c r="B59" s="149"/>
      <c r="C59" s="161"/>
      <c r="D59" s="121">
        <v>64000</v>
      </c>
    </row>
    <row r="60" spans="1:4" ht="23.25">
      <c r="A60" s="148" t="s">
        <v>222</v>
      </c>
      <c r="B60" s="149"/>
      <c r="C60" s="161"/>
      <c r="D60" s="121">
        <f>54760</f>
        <v>54760</v>
      </c>
    </row>
    <row r="61" spans="1:4" ht="23.25">
      <c r="A61" s="148" t="s">
        <v>243</v>
      </c>
      <c r="B61" s="149"/>
      <c r="C61" s="161"/>
      <c r="D61" s="121">
        <f>202300</f>
        <v>202300</v>
      </c>
    </row>
    <row r="62" spans="1:4" ht="23.25">
      <c r="A62" s="148" t="s">
        <v>244</v>
      </c>
      <c r="B62" s="149"/>
      <c r="C62" s="161"/>
      <c r="D62" s="121">
        <f>54400</f>
        <v>54400</v>
      </c>
    </row>
    <row r="63" spans="1:4" ht="23.25">
      <c r="A63" s="148" t="s">
        <v>245</v>
      </c>
      <c r="B63" s="149"/>
      <c r="C63" s="161"/>
      <c r="D63" s="121">
        <f>100000</f>
        <v>100000</v>
      </c>
    </row>
    <row r="64" spans="1:4" ht="23.25">
      <c r="A64" s="148" t="s">
        <v>223</v>
      </c>
      <c r="B64" s="149"/>
      <c r="C64" s="161"/>
      <c r="D64" s="121">
        <f>4500</f>
        <v>4500</v>
      </c>
    </row>
    <row r="65" spans="1:4" ht="23.25">
      <c r="A65" s="148" t="s">
        <v>246</v>
      </c>
      <c r="B65" s="149"/>
      <c r="C65" s="161"/>
      <c r="D65" s="121">
        <f>494700</f>
        <v>494700</v>
      </c>
    </row>
    <row r="66" spans="1:4" ht="23.25">
      <c r="A66" s="148" t="s">
        <v>247</v>
      </c>
      <c r="B66" s="149"/>
      <c r="C66" s="161"/>
      <c r="D66" s="121">
        <f>189600</f>
        <v>189600</v>
      </c>
    </row>
    <row r="67" spans="1:4" ht="24" thickBot="1">
      <c r="A67" s="148" t="s">
        <v>248</v>
      </c>
      <c r="B67" s="149"/>
      <c r="C67" s="161"/>
      <c r="D67" s="121">
        <f>6400</f>
        <v>6400</v>
      </c>
    </row>
    <row r="68" spans="1:4" ht="24" thickBot="1">
      <c r="A68" s="150" t="s">
        <v>48</v>
      </c>
      <c r="B68" s="139"/>
      <c r="C68" s="127"/>
      <c r="D68" s="116">
        <f>SUM(D54:D67)</f>
        <v>2251766</v>
      </c>
    </row>
    <row r="69" spans="1:4" ht="23.25">
      <c r="A69" s="151" t="s">
        <v>187</v>
      </c>
      <c r="B69" s="141"/>
      <c r="C69" s="162"/>
      <c r="D69" s="160"/>
    </row>
    <row r="70" spans="1:4" ht="23.25">
      <c r="A70" s="152" t="s">
        <v>188</v>
      </c>
      <c r="B70" s="71"/>
      <c r="C70" s="163"/>
      <c r="D70" s="121">
        <f>131242</f>
        <v>131242</v>
      </c>
    </row>
    <row r="71" spans="1:4" ht="24" thickBot="1">
      <c r="A71" s="152" t="s">
        <v>189</v>
      </c>
      <c r="B71" s="149"/>
      <c r="C71" s="164"/>
      <c r="D71" s="121">
        <v>0</v>
      </c>
    </row>
    <row r="72" spans="1:4" ht="24" thickBot="1">
      <c r="A72" s="153" t="s">
        <v>48</v>
      </c>
      <c r="B72" s="139"/>
      <c r="C72" s="100"/>
      <c r="D72" s="101">
        <f>SUM(D70:D71)</f>
        <v>131242</v>
      </c>
    </row>
    <row r="73" spans="1:4" ht="24" thickBot="1">
      <c r="A73" s="154" t="s">
        <v>190</v>
      </c>
      <c r="B73" s="155"/>
      <c r="C73" s="156">
        <f>C12+C26+C31+C36+C47+C51+C68+C72</f>
        <v>31880200</v>
      </c>
      <c r="D73" s="157">
        <f>D12+D26+D31+D36+D47+D51+D68+D72</f>
        <v>12161203.129999999</v>
      </c>
    </row>
  </sheetData>
  <sheetProtection/>
  <mergeCells count="3">
    <mergeCell ref="A2:D2"/>
    <mergeCell ref="A3:D3"/>
    <mergeCell ref="A4:D4"/>
  </mergeCells>
  <printOptions/>
  <pageMargins left="0.31496062992125984" right="0.11811023622047245" top="0" bottom="0.35433070866141736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Corporate Edition</cp:lastModifiedBy>
  <cp:lastPrinted>2018-01-15T07:14:54Z</cp:lastPrinted>
  <dcterms:created xsi:type="dcterms:W3CDTF">2003-11-30T04:11:06Z</dcterms:created>
  <dcterms:modified xsi:type="dcterms:W3CDTF">2018-05-17T04:46:43Z</dcterms:modified>
  <cp:category/>
  <cp:version/>
  <cp:contentType/>
  <cp:contentStatus/>
</cp:coreProperties>
</file>