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0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  <sheet name="กระแสเงินสด" sheetId="5" r:id="rId5"/>
    <sheet name="กระทบยอด" sheetId="6" r:id="rId6"/>
  </sheets>
  <definedNames/>
  <calcPr fullCalcOnLoad="1"/>
</workbook>
</file>

<file path=xl/sharedStrings.xml><?xml version="1.0" encoding="utf-8"?>
<sst xmlns="http://schemas.openxmlformats.org/spreadsheetml/2006/main" count="449" uniqueCount="354">
  <si>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</si>
  <si>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</si>
  <si>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</si>
  <si>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</si>
  <si>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</si>
  <si>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</si>
  <si>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</si>
  <si>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</si>
  <si>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</si>
  <si>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ผู้จัดทำ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</si>
  <si>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</si>
  <si>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</si>
  <si>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</si>
  <si>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</si>
  <si>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</si>
  <si>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</si>
  <si>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</si>
  <si>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</si>
  <si>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</si>
  <si>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</si>
  <si>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</si>
  <si>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</si>
  <si>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</si>
  <si>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</si>
  <si>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</si>
  <si>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</si>
  <si>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</si>
  <si>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</si>
  <si>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</si>
  <si>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</si>
  <si>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</si>
  <si>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</si>
  <si>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</si>
  <si>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</si>
  <si>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</si>
  <si>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</si>
  <si>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</si>
  <si>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</si>
  <si>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</si>
  <si>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</si>
  <si>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</si>
  <si>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</si>
  <si>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</si>
  <si>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</si>
  <si>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</si>
  <si>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</si>
  <si>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</si>
  <si>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</si>
  <si>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</si>
  <si>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</si>
  <si>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</si>
  <si>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</si>
  <si>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</si>
  <si>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</si>
  <si>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 xml:space="preserve"> -</t>
  </si>
  <si>
    <t>-</t>
  </si>
  <si>
    <t xml:space="preserve"> - 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</si>
  <si>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</si>
  <si>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</si>
  <si>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</si>
  <si>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</si>
  <si>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</si>
  <si>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</si>
  <si>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</si>
  <si>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</si>
  <si>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</si>
  <si>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</si>
  <si>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</si>
  <si>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</si>
  <si>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</si>
  <si>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</si>
  <si>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</si>
  <si>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</si>
  <si>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</si>
  <si>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</si>
  <si>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</si>
  <si>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</si>
  <si>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</si>
  <si>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</si>
  <si>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</si>
  <si>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</si>
  <si>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>หมายเหตุ  3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</si>
  <si>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</si>
  <si>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</si>
  <si>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</si>
  <si>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</si>
  <si>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</si>
  <si>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</si>
  <si>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</si>
  <si>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</si>
  <si>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</si>
  <si>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080</t>
  </si>
  <si>
    <t>บัญชีลูกหนี้ภาษี</t>
  </si>
  <si>
    <t xml:space="preserve">                                คงเหลือลูกหนี้ภาษี</t>
  </si>
  <si>
    <t xml:space="preserve">เงินอุดหนุนทั่วไป  </t>
  </si>
  <si>
    <t xml:space="preserve">    เงินสำรองรายรับ 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</si>
  <si>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</si>
  <si>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</si>
  <si>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</si>
  <si>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</si>
  <si>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</si>
  <si>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</si>
  <si>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</si>
  <si>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</si>
  <si>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</si>
  <si>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</si>
  <si>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</si>
  <si>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</si>
  <si>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</si>
  <si>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</si>
  <si>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</si>
  <si>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</si>
  <si>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</si>
  <si>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</si>
  <si>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</si>
  <si>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</si>
  <si>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</si>
  <si>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</si>
  <si>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</si>
  <si>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</si>
  <si>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</si>
  <si>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</si>
  <si>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</si>
  <si>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</si>
  <si>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</si>
  <si>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</si>
  <si>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</si>
  <si>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</si>
  <si>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</si>
  <si>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</si>
  <si>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</si>
  <si>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</si>
  <si>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</si>
  <si>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</si>
  <si>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</si>
  <si>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</si>
  <si>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</si>
  <si>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</si>
  <si>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</si>
  <si>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</si>
  <si>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</si>
  <si>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</si>
  <si>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</si>
  <si>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</si>
  <si>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</si>
  <si>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</si>
  <si>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</si>
  <si>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</si>
  <si>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</si>
  <si>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</si>
  <si>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</si>
  <si>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</si>
  <si>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</si>
  <si>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</si>
  <si>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</si>
  <si>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</si>
  <si>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</si>
  <si>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</si>
  <si>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</si>
  <si>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</si>
  <si>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</si>
  <si>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</si>
  <si>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</si>
  <si>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</si>
  <si>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</si>
  <si>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(3)  รายได้เบ็ดเตล็ดอื่น ๆ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</si>
  <si>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</si>
  <si>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</si>
  <si>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</si>
  <si>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</si>
  <si>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</si>
  <si>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</si>
  <si>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</si>
  <si>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</si>
  <si>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</si>
  <si>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</si>
  <si>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</si>
  <si>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</si>
  <si>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</si>
  <si>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</si>
  <si>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</si>
  <si>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</si>
  <si>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</si>
  <si>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</si>
  <si>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</si>
  <si>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</si>
  <si>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</si>
  <si>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</si>
  <si>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</si>
  <si>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</si>
  <si>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</si>
  <si>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</si>
  <si>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</si>
  <si>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</si>
  <si>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</si>
  <si>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</si>
  <si>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</si>
  <si>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</si>
  <si>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</si>
  <si>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</si>
  <si>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</si>
  <si>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</si>
  <si>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</si>
  <si>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</si>
  <si>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</si>
  <si>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     บัญชีรายได้เบ็ดเตล็ดอื่น ๆ</t>
  </si>
  <si>
    <t>รายงานกระแสเงินสด</t>
  </si>
  <si>
    <t>รายรับ</t>
  </si>
  <si>
    <t>รับเงินรายรับ</t>
  </si>
  <si>
    <t>รับเงินรับฝาก</t>
  </si>
  <si>
    <t>จ่ายเงินตามงบประมาณ</t>
  </si>
  <si>
    <t>จ่ายเงินรับฝาก</t>
  </si>
  <si>
    <t>จ่ายเงินอุดหนุนเฉพาะกิจ</t>
  </si>
  <si>
    <t>ตั้งแต่ต้นปีถึงปัจจุบัน</t>
  </si>
  <si>
    <t>รับสูง  หรือ  (ต่ำ)  กว่าจ่าย</t>
  </si>
  <si>
    <t>รับเงินลูกหนี้ภาษี</t>
  </si>
  <si>
    <t>เงินอุดหนุนเฉพาะกิจ  (บุคลากรถ่ายโอนฯ)</t>
  </si>
  <si>
    <t>เงินอุดหนุนเฉพาะกิจ  (ศพด.)</t>
  </si>
  <si>
    <t>เงินอุดหนุนเฉพาะกิจ  (เบี้ยยังชีพคนชรา+คนพิการ)</t>
  </si>
  <si>
    <t xml:space="preserve"> rAพ</t>
  </si>
  <si>
    <t>หมายเหตุ  3  ประกอบงบรายรับ - จ่ายเงินสด  (รายจ่าย)</t>
  </si>
  <si>
    <t>เงินรับฝาก - กบข</t>
  </si>
  <si>
    <t>เงินรับฝาก  (หมายเหตุ 2)</t>
  </si>
  <si>
    <t xml:space="preserve">ลูกหนี้ภาษี 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</si>
  <si>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</si>
  <si>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</si>
  <si>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</si>
  <si>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</si>
  <si>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t>วันที่</t>
  </si>
  <si>
    <t>เลขที่เช็ค</t>
  </si>
  <si>
    <t xml:space="preserve"> ผู้รับเงิน</t>
  </si>
  <si>
    <t>จำนวนเงิน</t>
  </si>
  <si>
    <t>ผู้ตรวจสอบ</t>
  </si>
  <si>
    <t>ธนาคารเพื่อการเกษตรฯ เลขที่บัญชี (31000047246)</t>
  </si>
  <si>
    <t>งบกลาง  (ก)</t>
  </si>
  <si>
    <t>คงเหลือ</t>
  </si>
  <si>
    <t xml:space="preserve">           จัดซื้อรถบรรทุกขยะแบบอัดท้าย 6 ล้อ</t>
  </si>
  <si>
    <t xml:space="preserve">           โครงการติดตั้งรางน้ำรอบอาคารพัสดุ</t>
  </si>
  <si>
    <t xml:space="preserve">            โครงการขุดลอกคลองบางเชียง ชุมชนชลประทาน</t>
  </si>
  <si>
    <t>หัก</t>
  </si>
  <si>
    <t xml:space="preserve">            โครงการขยายถนน คสล.ข้างวัดมุจลินทราวาส</t>
  </si>
  <si>
    <t xml:space="preserve">            โครงการก่อสร้าง ถ.สุริยา ซ.6</t>
  </si>
  <si>
    <t xml:space="preserve">            โครงการปรับปรุงอาคารที่ทำการประปาเก่าฯ</t>
  </si>
  <si>
    <t xml:space="preserve">            โครงการก่อสร้างถนนลาดยางแอสฟัลท์ติกคอสะพานปากเนตร</t>
  </si>
  <si>
    <t xml:space="preserve">            โครงการก่อสร้างโรงจอดรถจักรกล</t>
  </si>
  <si>
    <t xml:space="preserve">            โครงการก่อสร้างสุขาสาธารณะ</t>
  </si>
  <si>
    <t xml:space="preserve">            โครงการติดตั้งรางน้ำรอบอาคารเอนกประสงค์</t>
  </si>
  <si>
    <t xml:space="preserve">         ปี 2557</t>
  </si>
  <si>
    <t xml:space="preserve">        ประกันสังคม</t>
  </si>
  <si>
    <t>เงินรับฝาก - ประกันสังคม</t>
  </si>
  <si>
    <t>(3) รายได้จากทรัพย์สินอื่น ๆ (ค่าเช่าตู้ ATM)</t>
  </si>
  <si>
    <t xml:space="preserve">    เงินรับฝาก (หมายเหตุ  3)</t>
  </si>
  <si>
    <t>บัญชีเงินรับฝาก  (หมายเหตุ 3)</t>
  </si>
  <si>
    <t>บัญชีรายจ่ายรอจ่าย</t>
  </si>
  <si>
    <t>ปีงบประมาณ  2558</t>
  </si>
  <si>
    <t>เงินฝากจังหวัด</t>
  </si>
  <si>
    <t xml:space="preserve">         บัญชีค่าใบอนุญาตจัดตั้งสถานที่สะสมอาหาร</t>
  </si>
  <si>
    <t>หสม.เริงแสวง โอเอ</t>
  </si>
  <si>
    <t>หจก.จรวยบริการ</t>
  </si>
  <si>
    <t>นางรสทิพย์   คงดำ</t>
  </si>
  <si>
    <t>หลักประกันสุขภาพ</t>
  </si>
  <si>
    <t>ภาษีสรรพสามิต</t>
  </si>
  <si>
    <t>บัญชีเงินสด</t>
  </si>
  <si>
    <t xml:space="preserve">       หัก   ลูกหนี้ภาษี-ภาษีบำรุงท้องที่  ประจำเดือน  ม.ค. 2558</t>
  </si>
  <si>
    <t xml:space="preserve">                ลูกหนี้ภาษี-ภาษีบำรุงท้องที่  ยกมา  ณ  วันที่  31  ตุลาคม  2557</t>
  </si>
  <si>
    <t xml:space="preserve">         บัญชีภาษีบำรุงท้องที่</t>
  </si>
  <si>
    <t xml:space="preserve">         บัญชีภาษีโรงเรือนและที่ดิน</t>
  </si>
  <si>
    <t xml:space="preserve">         บัญชีค่าธรรมเนียมทะเบียนราษฎร์</t>
  </si>
  <si>
    <t xml:space="preserve">         บัญชีค่าใบอนุญาตที่เป็นอันตรายต่อสุขภาพ</t>
  </si>
  <si>
    <t>เงินรับฝาก - ค่าประกันสังคม</t>
  </si>
  <si>
    <r>
      <t>เงินรับฝาก - คชจ.5</t>
    </r>
    <r>
      <rPr>
        <strike/>
        <sz val="16"/>
        <rFont val="Angsana New"/>
        <family val="1"/>
      </rPr>
      <t>%</t>
    </r>
  </si>
  <si>
    <t>ยอดคงเหลือตามรายงานธนาคาร   ณ   วันที่   28  กุมภาพันธ์  2558</t>
  </si>
  <si>
    <t>เงินรายได้ซึ่งเทศบาลยังไม่ลงรับ   เดือน   ก.พ. 58</t>
  </si>
  <si>
    <t>เงินปันผลสหกรณ์</t>
  </si>
  <si>
    <t>เงินอุดหนุนระบุวัตถุประสงค์-ปัญหายาเสพติด</t>
  </si>
  <si>
    <t>ภาษีมูลค่าเพิ่ม 1/9</t>
  </si>
  <si>
    <t>ภาษีสุรา</t>
  </si>
  <si>
    <t>ค่าธรรมเนียมนิติกรรมที่ดินฯ</t>
  </si>
  <si>
    <t>ยอดคงเหลือตามบัญชี ณ วันที่    28  กุมภาพันธ์    2558</t>
  </si>
  <si>
    <t>ลงชื่อ..........................................วันที่   28 ก.พ. 58</t>
  </si>
  <si>
    <t>27 ม.ค. 58</t>
  </si>
  <si>
    <t>18 ก.พ. 58</t>
  </si>
  <si>
    <t>10037453</t>
  </si>
  <si>
    <t>10037478</t>
  </si>
  <si>
    <t>10037480</t>
  </si>
  <si>
    <t>10037485</t>
  </si>
  <si>
    <t>10037486</t>
  </si>
  <si>
    <t>10037488</t>
  </si>
  <si>
    <t>10037491</t>
  </si>
  <si>
    <t>10037498</t>
  </si>
  <si>
    <t>10037499</t>
  </si>
  <si>
    <t>10037500</t>
  </si>
  <si>
    <t>10037501</t>
  </si>
  <si>
    <t>10037502</t>
  </si>
  <si>
    <t>10037503</t>
  </si>
  <si>
    <t>10037504</t>
  </si>
  <si>
    <t>10037505</t>
  </si>
  <si>
    <t>10037506</t>
  </si>
  <si>
    <t>10037507</t>
  </si>
  <si>
    <t>10037508</t>
  </si>
  <si>
    <t>10037509</t>
  </si>
  <si>
    <t>10037510</t>
  </si>
  <si>
    <t>10037511</t>
  </si>
  <si>
    <t>10037513</t>
  </si>
  <si>
    <t>10037514</t>
  </si>
  <si>
    <t>10037517</t>
  </si>
  <si>
    <t>26 ก.พ. 58</t>
  </si>
  <si>
    <t>27  ก.พ. 58</t>
  </si>
  <si>
    <t>ส.สุรศักดิ์การโยธา</t>
  </si>
  <si>
    <t>บ.กสท.โทรคมนาคม จก.</t>
  </si>
  <si>
    <t>กบข</t>
  </si>
  <si>
    <t>หจก.ลิ้มจี่เซ้ง</t>
  </si>
  <si>
    <t>พี.เค.เวิลด์</t>
  </si>
  <si>
    <t>ส.ค้าไม้</t>
  </si>
  <si>
    <t>นางลาวัณย์  ธนะบรรณ์</t>
  </si>
  <si>
    <t>เอส.พี.วี.</t>
  </si>
  <si>
    <t>สนง.ประกันสังคม จ.นครศรีฯ</t>
  </si>
  <si>
    <t>สหการไฟฟ้า</t>
  </si>
  <si>
    <t>คนสร้างภาพและกรอบ</t>
  </si>
  <si>
    <t>นายอยู่สป  นิยมเดชา</t>
  </si>
  <si>
    <t>นายสมพงศ์  คงดำ</t>
  </si>
  <si>
    <t>หจก.สยามเซอร์วิส 1994</t>
  </si>
  <si>
    <t>หจก.เล่าคิมเฮงการยาง</t>
  </si>
  <si>
    <t>บ.ห้างสหไทยสรรพสินค้า จก.</t>
  </si>
  <si>
    <t>นางฬุริยา   นิลวานิช</t>
  </si>
  <si>
    <t>ธ.ออมสิน</t>
  </si>
  <si>
    <t>ณ  วันที่  28  กุมภาพันธ์  2558</t>
  </si>
  <si>
    <t xml:space="preserve">       หัก   ลูกหนี้ภาษี-ภาษีบำรุงท้องที่  ประจำเดือน  ก.พ.. 2558</t>
  </si>
  <si>
    <t>3.  เงินอุดหนุนอาหารกลางวัน</t>
  </si>
  <si>
    <t>ณ  วันที่  28    กุมภาพันธ์     2558</t>
  </si>
  <si>
    <t>เงินอุดหนุนระบุวัตถุประสงค์ (อาหารเสริม (นม))</t>
  </si>
  <si>
    <t>เงินอุดหนุนระบุวัตถุประสงค์ (อาหารกลางวัน)</t>
  </si>
  <si>
    <t>เงินรับฝาก - ค่ารักษาพยาบาล</t>
  </si>
  <si>
    <t>เงินรับฝาก - สหกรณ์</t>
  </si>
  <si>
    <t>เงินรับฝาก - ประกันสัญญา</t>
  </si>
  <si>
    <t>(1,267,750.20)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</si>
  <si>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กุมภาพันธ์   พ.ศ. 2558</t>
    </r>
  </si>
  <si>
    <t xml:space="preserve">         บัญชีภาษีป้าย</t>
  </si>
  <si>
    <t xml:space="preserve">         บัญชีค่าธรรมเนียมทะเบียนพาณิชย์</t>
  </si>
  <si>
    <t xml:space="preserve">         บัญชีดอกเบี้ย</t>
  </si>
  <si>
    <t xml:space="preserve">         บัญชีภาษีมูลค่าเพิ่ม ตาม พรบ.</t>
  </si>
  <si>
    <t xml:space="preserve">         บัญชีภาษีมูลค่าเพิ่ม 1/9</t>
  </si>
  <si>
    <t xml:space="preserve">         บัญชีภาษีธุรกิจเฉพาะ</t>
  </si>
  <si>
    <t xml:space="preserve">          บัญชีภาษีสุรา</t>
  </si>
  <si>
    <t xml:space="preserve">          บัญชีภาษีสรรพสามิต</t>
  </si>
  <si>
    <t xml:space="preserve">          บัญชีค่าภาคหลวงแร่</t>
  </si>
  <si>
    <t xml:space="preserve">          บัญชีค่าภาคหลวงปิโตรเลี่ยม</t>
  </si>
  <si>
    <t xml:space="preserve">          บัญชีค่าธรรมเนียมจดทะเบียนสิทธิและนิติกรรมที่ดิน</t>
  </si>
  <si>
    <t xml:space="preserve">          บัญชีเงินอุดหนุนทั่วไป</t>
  </si>
  <si>
    <t xml:space="preserve">          บัญชีเงินอุดหนุนระบุวัตถุประสงค์ - อาหารเสริม (นม)</t>
  </si>
  <si>
    <t xml:space="preserve">         บัญชีเงินอุดหนุนระบุวัตถุประสงค์ - อาหารกลางวัน</t>
  </si>
  <si>
    <t xml:space="preserve">         บัญชีเงินอุดหนุนเฉพาะกิจ-เบี้ยยังชีพคนชรา</t>
  </si>
  <si>
    <t xml:space="preserve">         บัญชีเงินอุดหนุนเฉพาะกิจ - ศพด.</t>
  </si>
  <si>
    <t xml:space="preserve">         บัญชีเงินอุดหนุนเฉพาะกิจ-บุคลากรถ่ายโอน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</si>
</sst>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6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u val="single"/>
      <sz val="16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6"/>
      <name val="Cordia New"/>
      <family val="2"/>
    </font>
    <font>
      <b/>
      <sz val="16"/>
      <name val="Cordia New"/>
      <family val="2"/>
    </font>
    <font>
      <b/>
      <sz val="20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b/>
      <sz val="14"/>
      <name val="Cordia New"/>
      <family val="2"/>
    </font>
    <font>
      <strike/>
      <sz val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1" fillId="0" borderId="0" xfId="38" applyNumberFormat="1" applyFont="1" applyAlignment="1">
      <alignment horizontal="center"/>
    </xf>
    <xf numFmtId="20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200" fontId="2" fillId="0" borderId="18" xfId="38" applyNumberFormat="1" applyFont="1" applyBorder="1" applyAlignment="1">
      <alignment/>
    </xf>
    <xf numFmtId="200" fontId="2" fillId="0" borderId="17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8" xfId="38" applyFont="1" applyBorder="1" applyAlignment="1">
      <alignment/>
    </xf>
    <xf numFmtId="0" fontId="3" fillId="0" borderId="0" xfId="0" applyFont="1" applyAlignment="1">
      <alignment/>
    </xf>
    <xf numFmtId="43" fontId="3" fillId="0" borderId="18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1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8" xfId="0" applyNumberFormat="1" applyFont="1" applyBorder="1" applyAlignment="1">
      <alignment/>
    </xf>
    <xf numFmtId="43" fontId="1" fillId="0" borderId="18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8" xfId="38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200" fontId="3" fillId="0" borderId="25" xfId="38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 quotePrefix="1">
      <alignment horizontal="center"/>
    </xf>
    <xf numFmtId="0" fontId="4" fillId="0" borderId="26" xfId="0" applyFont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49" fontId="3" fillId="0" borderId="30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3" fontId="3" fillId="0" borderId="26" xfId="38" applyFont="1" applyFill="1" applyBorder="1" applyAlignment="1">
      <alignment horizontal="left"/>
    </xf>
    <xf numFmtId="43" fontId="3" fillId="0" borderId="26" xfId="38" applyFont="1" applyFill="1" applyBorder="1" applyAlignment="1">
      <alignment horizontal="right"/>
    </xf>
    <xf numFmtId="49" fontId="3" fillId="0" borderId="31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3" fontId="3" fillId="0" borderId="32" xfId="38" applyFont="1" applyFill="1" applyBorder="1" applyAlignment="1">
      <alignment horizontal="right"/>
    </xf>
    <xf numFmtId="0" fontId="4" fillId="0" borderId="33" xfId="0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43" fontId="3" fillId="0" borderId="26" xfId="38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43" fontId="3" fillId="0" borderId="30" xfId="38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/>
    </xf>
    <xf numFmtId="49" fontId="4" fillId="0" borderId="28" xfId="0" applyNumberFormat="1" applyFont="1" applyFill="1" applyBorder="1" applyAlignment="1">
      <alignment horizontal="center"/>
    </xf>
    <xf numFmtId="43" fontId="3" fillId="0" borderId="32" xfId="38" applyFont="1" applyFill="1" applyBorder="1" applyAlignment="1">
      <alignment horizontal="center"/>
    </xf>
    <xf numFmtId="0" fontId="4" fillId="0" borderId="37" xfId="0" applyFont="1" applyFill="1" applyBorder="1" applyAlignment="1">
      <alignment horizontal="right"/>
    </xf>
    <xf numFmtId="49" fontId="3" fillId="0" borderId="38" xfId="0" applyNumberFormat="1" applyFont="1" applyFill="1" applyBorder="1" applyAlignment="1">
      <alignment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/>
    </xf>
    <xf numFmtId="49" fontId="4" fillId="0" borderId="41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right"/>
    </xf>
    <xf numFmtId="49" fontId="3" fillId="0" borderId="43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right"/>
    </xf>
    <xf numFmtId="49" fontId="3" fillId="0" borderId="44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right"/>
    </xf>
    <xf numFmtId="4" fontId="3" fillId="0" borderId="44" xfId="0" applyNumberFormat="1" applyFont="1" applyFill="1" applyBorder="1" applyAlignment="1">
      <alignment horizontal="right"/>
    </xf>
    <xf numFmtId="49" fontId="4" fillId="0" borderId="38" xfId="0" applyNumberFormat="1" applyFont="1" applyFill="1" applyBorder="1" applyAlignment="1">
      <alignment/>
    </xf>
    <xf numFmtId="4" fontId="4" fillId="0" borderId="45" xfId="0" applyNumberFormat="1" applyFont="1" applyFill="1" applyBorder="1" applyAlignment="1">
      <alignment horizontal="right"/>
    </xf>
    <xf numFmtId="4" fontId="4" fillId="0" borderId="4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43" fontId="3" fillId="0" borderId="43" xfId="38" applyFont="1" applyFill="1" applyBorder="1" applyAlignment="1">
      <alignment horizontal="right"/>
    </xf>
    <xf numFmtId="0" fontId="3" fillId="0" borderId="47" xfId="0" applyFont="1" applyFill="1" applyBorder="1" applyAlignment="1">
      <alignment/>
    </xf>
    <xf numFmtId="43" fontId="3" fillId="0" borderId="43" xfId="38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3" fontId="3" fillId="0" borderId="47" xfId="38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4" fontId="4" fillId="0" borderId="48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left"/>
    </xf>
    <xf numFmtId="0" fontId="3" fillId="0" borderId="49" xfId="0" applyFont="1" applyFill="1" applyBorder="1" applyAlignment="1">
      <alignment/>
    </xf>
    <xf numFmtId="4" fontId="4" fillId="0" borderId="50" xfId="0" applyNumberFormat="1" applyFont="1" applyFill="1" applyBorder="1" applyAlignment="1">
      <alignment/>
    </xf>
    <xf numFmtId="4" fontId="4" fillId="0" borderId="49" xfId="0" applyNumberFormat="1" applyFont="1" applyFill="1" applyBorder="1" applyAlignment="1">
      <alignment/>
    </xf>
    <xf numFmtId="0" fontId="8" fillId="0" borderId="51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right"/>
    </xf>
    <xf numFmtId="4" fontId="4" fillId="0" borderId="52" xfId="0" applyNumberFormat="1" applyFont="1" applyFill="1" applyBorder="1" applyAlignment="1">
      <alignment horizontal="right"/>
    </xf>
    <xf numFmtId="0" fontId="7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center"/>
    </xf>
    <xf numFmtId="4" fontId="3" fillId="0" borderId="53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4" fontId="3" fillId="0" borderId="51" xfId="0" applyNumberFormat="1" applyFont="1" applyFill="1" applyBorder="1" applyAlignment="1">
      <alignment horizontal="right"/>
    </xf>
    <xf numFmtId="0" fontId="8" fillId="0" borderId="52" xfId="0" applyFont="1" applyFill="1" applyBorder="1" applyAlignment="1">
      <alignment horizontal="left"/>
    </xf>
    <xf numFmtId="4" fontId="3" fillId="0" borderId="52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left"/>
    </xf>
    <xf numFmtId="0" fontId="3" fillId="0" borderId="52" xfId="0" applyFont="1" applyFill="1" applyBorder="1" applyAlignment="1">
      <alignment horizontal="right"/>
    </xf>
    <xf numFmtId="49" fontId="3" fillId="0" borderId="52" xfId="0" applyNumberFormat="1" applyFont="1" applyFill="1" applyBorder="1" applyAlignment="1">
      <alignment horizontal="left"/>
    </xf>
    <xf numFmtId="0" fontId="3" fillId="0" borderId="55" xfId="0" applyFont="1" applyFill="1" applyBorder="1" applyAlignment="1">
      <alignment horizontal="right"/>
    </xf>
    <xf numFmtId="49" fontId="4" fillId="0" borderId="56" xfId="0" applyNumberFormat="1" applyFont="1" applyFill="1" applyBorder="1" applyAlignment="1">
      <alignment horizontal="right"/>
    </xf>
    <xf numFmtId="49" fontId="8" fillId="0" borderId="51" xfId="0" applyNumberFormat="1" applyFont="1" applyFill="1" applyBorder="1" applyAlignment="1">
      <alignment horizontal="left"/>
    </xf>
    <xf numFmtId="49" fontId="3" fillId="0" borderId="55" xfId="0" applyNumberFormat="1" applyFont="1" applyFill="1" applyBorder="1" applyAlignment="1">
      <alignment horizontal="left"/>
    </xf>
    <xf numFmtId="0" fontId="4" fillId="0" borderId="57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3" fillId="33" borderId="38" xfId="0" applyFont="1" applyFill="1" applyBorder="1" applyAlignment="1">
      <alignment horizontal="right"/>
    </xf>
    <xf numFmtId="4" fontId="4" fillId="33" borderId="48" xfId="0" applyNumberFormat="1" applyFont="1" applyFill="1" applyBorder="1" applyAlignment="1">
      <alignment horizontal="right"/>
    </xf>
    <xf numFmtId="4" fontId="4" fillId="33" borderId="40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" fontId="3" fillId="0" borderId="58" xfId="0" applyNumberFormat="1" applyFont="1" applyFill="1" applyBorder="1" applyAlignment="1">
      <alignment horizontal="right"/>
    </xf>
    <xf numFmtId="4" fontId="4" fillId="0" borderId="55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9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3" fontId="3" fillId="0" borderId="0" xfId="38" applyFont="1" applyAlignment="1">
      <alignment/>
    </xf>
    <xf numFmtId="43" fontId="4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3" fontId="3" fillId="0" borderId="0" xfId="38" applyFont="1" applyAlignment="1">
      <alignment horizontal="center"/>
    </xf>
    <xf numFmtId="43" fontId="4" fillId="0" borderId="18" xfId="38" applyFont="1" applyBorder="1" applyAlignment="1">
      <alignment horizontal="center"/>
    </xf>
    <xf numFmtId="43" fontId="4" fillId="0" borderId="0" xfId="38" applyFont="1" applyBorder="1" applyAlignment="1">
      <alignment/>
    </xf>
    <xf numFmtId="43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60" xfId="38" applyFont="1" applyBorder="1" applyAlignment="1">
      <alignment/>
    </xf>
    <xf numFmtId="43" fontId="3" fillId="0" borderId="60" xfId="38" applyFont="1" applyBorder="1" applyAlignment="1">
      <alignment horizontal="center"/>
    </xf>
    <xf numFmtId="43" fontId="3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17" xfId="38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0" xfId="38" applyFont="1" applyBorder="1" applyAlignment="1">
      <alignment/>
    </xf>
    <xf numFmtId="43" fontId="1" fillId="0" borderId="10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2" fillId="0" borderId="17" xfId="38" applyFont="1" applyBorder="1" applyAlignment="1">
      <alignment/>
    </xf>
    <xf numFmtId="43" fontId="1" fillId="0" borderId="11" xfId="38" applyFont="1" applyBorder="1" applyAlignment="1">
      <alignment/>
    </xf>
    <xf numFmtId="43" fontId="2" fillId="0" borderId="22" xfId="38" applyFont="1" applyBorder="1" applyAlignment="1">
      <alignment/>
    </xf>
    <xf numFmtId="43" fontId="1" fillId="0" borderId="22" xfId="38" applyFont="1" applyBorder="1" applyAlignment="1">
      <alignment/>
    </xf>
    <xf numFmtId="43" fontId="1" fillId="0" borderId="17" xfId="38" applyFont="1" applyBorder="1" applyAlignment="1">
      <alignment horizontal="center"/>
    </xf>
    <xf numFmtId="43" fontId="1" fillId="0" borderId="10" xfId="38" applyFont="1" applyBorder="1" applyAlignment="1">
      <alignment horizontal="right"/>
    </xf>
    <xf numFmtId="0" fontId="3" fillId="0" borderId="0" xfId="0" applyFont="1" applyAlignment="1">
      <alignment horizontal="right"/>
    </xf>
    <xf numFmtId="43" fontId="3" fillId="0" borderId="0" xfId="38" applyFont="1" applyAlignment="1">
      <alignment horizontal="right"/>
    </xf>
    <xf numFmtId="43" fontId="0" fillId="0" borderId="0" xfId="38" applyFont="1" applyAlignment="1">
      <alignment/>
    </xf>
    <xf numFmtId="0" fontId="4" fillId="0" borderId="36" xfId="0" applyFont="1" applyBorder="1" applyAlignment="1">
      <alignment/>
    </xf>
    <xf numFmtId="43" fontId="4" fillId="0" borderId="62" xfId="38" applyFont="1" applyBorder="1" applyAlignment="1">
      <alignment/>
    </xf>
    <xf numFmtId="0" fontId="3" fillId="0" borderId="28" xfId="0" applyFont="1" applyBorder="1" applyAlignment="1">
      <alignment/>
    </xf>
    <xf numFmtId="43" fontId="3" fillId="0" borderId="63" xfId="38" applyFont="1" applyBorder="1" applyAlignment="1">
      <alignment/>
    </xf>
    <xf numFmtId="43" fontId="3" fillId="0" borderId="64" xfId="38" applyFont="1" applyBorder="1" applyAlignment="1">
      <alignment/>
    </xf>
    <xf numFmtId="4" fontId="3" fillId="0" borderId="29" xfId="0" applyNumberFormat="1" applyFont="1" applyBorder="1" applyAlignment="1">
      <alignment/>
    </xf>
    <xf numFmtId="0" fontId="8" fillId="0" borderId="13" xfId="0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35" xfId="38" applyFont="1" applyBorder="1" applyAlignment="1">
      <alignment/>
    </xf>
    <xf numFmtId="0" fontId="11" fillId="0" borderId="13" xfId="0" applyFont="1" applyBorder="1" applyAlignment="1">
      <alignment horizontal="center"/>
    </xf>
    <xf numFmtId="43" fontId="11" fillId="0" borderId="0" xfId="38" applyFont="1" applyBorder="1" applyAlignment="1">
      <alignment horizontal="center"/>
    </xf>
    <xf numFmtId="43" fontId="11" fillId="0" borderId="35" xfId="38" applyFont="1" applyBorder="1" applyAlignment="1">
      <alignment horizontal="center"/>
    </xf>
    <xf numFmtId="43" fontId="11" fillId="0" borderId="35" xfId="38" applyFont="1" applyBorder="1" applyAlignment="1">
      <alignment horizontal="right"/>
    </xf>
    <xf numFmtId="49" fontId="3" fillId="0" borderId="65" xfId="0" applyNumberFormat="1" applyFont="1" applyBorder="1" applyAlignment="1">
      <alignment horizontal="center"/>
    </xf>
    <xf numFmtId="49" fontId="3" fillId="0" borderId="66" xfId="38" applyNumberFormat="1" applyFont="1" applyBorder="1" applyAlignment="1">
      <alignment horizontal="center"/>
    </xf>
    <xf numFmtId="43" fontId="3" fillId="0" borderId="67" xfId="38" applyFont="1" applyBorder="1" applyAlignment="1">
      <alignment horizontal="left"/>
    </xf>
    <xf numFmtId="43" fontId="17" fillId="0" borderId="68" xfId="38" applyFont="1" applyBorder="1" applyAlignment="1">
      <alignment horizontal="left"/>
    </xf>
    <xf numFmtId="15" fontId="3" fillId="0" borderId="65" xfId="0" applyNumberFormat="1" applyFont="1" applyBorder="1" applyAlignment="1">
      <alignment horizontal="center"/>
    </xf>
    <xf numFmtId="43" fontId="18" fillId="0" borderId="68" xfId="38" applyFont="1" applyBorder="1" applyAlignment="1">
      <alignment horizontal="left"/>
    </xf>
    <xf numFmtId="0" fontId="3" fillId="0" borderId="65" xfId="0" applyFont="1" applyBorder="1" applyAlignment="1">
      <alignment horizontal="center"/>
    </xf>
    <xf numFmtId="43" fontId="4" fillId="0" borderId="22" xfId="38" applyFont="1" applyBorder="1" applyAlignment="1">
      <alignment horizontal="right"/>
    </xf>
    <xf numFmtId="0" fontId="4" fillId="0" borderId="69" xfId="0" applyFont="1" applyBorder="1" applyAlignment="1">
      <alignment horizontal="center"/>
    </xf>
    <xf numFmtId="43" fontId="4" fillId="0" borderId="69" xfId="38" applyFont="1" applyBorder="1" applyAlignment="1">
      <alignment horizontal="center"/>
    </xf>
    <xf numFmtId="43" fontId="4" fillId="0" borderId="10" xfId="38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49" fontId="3" fillId="0" borderId="70" xfId="38" applyNumberFormat="1" applyFont="1" applyBorder="1" applyAlignment="1">
      <alignment horizontal="left"/>
    </xf>
    <xf numFmtId="43" fontId="3" fillId="0" borderId="69" xfId="38" applyFont="1" applyBorder="1" applyAlignment="1">
      <alignment horizontal="right"/>
    </xf>
    <xf numFmtId="43" fontId="4" fillId="0" borderId="22" xfId="38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49" fontId="3" fillId="0" borderId="23" xfId="38" applyNumberFormat="1" applyFont="1" applyBorder="1" applyAlignment="1">
      <alignment horizontal="center"/>
    </xf>
    <xf numFmtId="43" fontId="3" fillId="0" borderId="19" xfId="38" applyFont="1" applyBorder="1" applyAlignment="1">
      <alignment horizontal="center"/>
    </xf>
    <xf numFmtId="43" fontId="4" fillId="0" borderId="11" xfId="38" applyNumberFormat="1" applyFont="1" applyBorder="1" applyAlignment="1">
      <alignment horizontal="left"/>
    </xf>
    <xf numFmtId="43" fontId="3" fillId="0" borderId="13" xfId="38" applyFont="1" applyBorder="1" applyAlignment="1">
      <alignment horizontal="left"/>
    </xf>
    <xf numFmtId="43" fontId="3" fillId="0" borderId="35" xfId="38" applyFont="1" applyBorder="1" applyAlignment="1">
      <alignment horizontal="left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left"/>
    </xf>
    <xf numFmtId="43" fontId="1" fillId="0" borderId="11" xfId="38" applyFont="1" applyBorder="1" applyAlignment="1">
      <alignment horizontal="center"/>
    </xf>
    <xf numFmtId="43" fontId="3" fillId="0" borderId="70" xfId="38" applyFont="1" applyBorder="1" applyAlignment="1">
      <alignment horizontal="center"/>
    </xf>
    <xf numFmtId="43" fontId="2" fillId="0" borderId="18" xfId="38" applyFont="1" applyBorder="1" applyAlignment="1">
      <alignment/>
    </xf>
    <xf numFmtId="49" fontId="1" fillId="0" borderId="10" xfId="38" applyNumberFormat="1" applyFont="1" applyBorder="1" applyAlignment="1">
      <alignment horizontal="right"/>
    </xf>
    <xf numFmtId="0" fontId="19" fillId="0" borderId="0" xfId="0" applyFont="1" applyAlignment="1">
      <alignment/>
    </xf>
    <xf numFmtId="43" fontId="4" fillId="0" borderId="12" xfId="38" applyFont="1" applyBorder="1" applyAlignment="1">
      <alignment horizontal="right"/>
    </xf>
    <xf numFmtId="0" fontId="21" fillId="0" borderId="66" xfId="0" applyFont="1" applyBorder="1" applyAlignment="1">
      <alignment horizontal="left"/>
    </xf>
    <xf numFmtId="0" fontId="0" fillId="0" borderId="0" xfId="0" applyFont="1" applyAlignment="1">
      <alignment/>
    </xf>
    <xf numFmtId="43" fontId="3" fillId="34" borderId="26" xfId="38" applyFont="1" applyFill="1" applyBorder="1" applyAlignment="1">
      <alignment/>
    </xf>
    <xf numFmtId="43" fontId="3" fillId="34" borderId="27" xfId="38" applyFont="1" applyFill="1" applyBorder="1" applyAlignment="1">
      <alignment/>
    </xf>
    <xf numFmtId="43" fontId="3" fillId="34" borderId="60" xfId="38" applyFont="1" applyFill="1" applyBorder="1" applyAlignment="1">
      <alignment/>
    </xf>
    <xf numFmtId="43" fontId="3" fillId="34" borderId="60" xfId="38" applyFont="1" applyFill="1" applyBorder="1" applyAlignment="1">
      <alignment horizontal="center"/>
    </xf>
    <xf numFmtId="200" fontId="2" fillId="0" borderId="0" xfId="0" applyNumberFormat="1" applyFont="1" applyBorder="1" applyAlignment="1">
      <alignment/>
    </xf>
    <xf numFmtId="43" fontId="1" fillId="0" borderId="10" xfId="38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4" fontId="13" fillId="0" borderId="7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43" fontId="3" fillId="0" borderId="28" xfId="38" applyFont="1" applyBorder="1" applyAlignment="1">
      <alignment horizontal="left"/>
    </xf>
    <xf numFmtId="43" fontId="3" fillId="0" borderId="64" xfId="38" applyFont="1" applyBorder="1" applyAlignment="1">
      <alignment horizontal="left"/>
    </xf>
    <xf numFmtId="43" fontId="3" fillId="0" borderId="36" xfId="38" applyFont="1" applyBorder="1" applyAlignment="1">
      <alignment horizontal="center"/>
    </xf>
    <xf numFmtId="43" fontId="3" fillId="0" borderId="62" xfId="38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3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23950" y="9058275"/>
          <a:ext cx="9715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6</xdr:col>
      <xdr:colOff>9525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553075" y="9058275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266700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38850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03727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25">
      <selection activeCell="A30" sqref="A30"/>
    </sheetView>
  </sheetViews>
  <sheetFormatPr defaultColWidth="9.140625" defaultRowHeight="21.75"/>
  <cols>
    <col min="1" max="1" width="49.8515625" style="7" customWidth="1"/>
    <col min="2" max="2" width="16.8515625" style="7" customWidth="1"/>
    <col min="3" max="3" width="22.7109375" style="7" customWidth="1"/>
    <col min="4" max="4" width="23.00390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1" customHeight="1">
      <c r="A1" s="265" t="s">
        <v>96</v>
      </c>
      <c r="B1" s="265"/>
      <c r="C1" s="265"/>
      <c r="D1" s="265"/>
      <c r="E1" s="265"/>
    </row>
    <row r="2" spans="1:5" ht="21" customHeight="1">
      <c r="A2" s="265" t="s">
        <v>50</v>
      </c>
      <c r="B2" s="265"/>
      <c r="C2" s="265"/>
      <c r="D2" s="265"/>
      <c r="E2" s="265"/>
    </row>
    <row r="3" spans="1:5" ht="21" customHeight="1">
      <c r="A3" s="265" t="s">
        <v>326</v>
      </c>
      <c r="B3" s="265"/>
      <c r="C3" s="265"/>
      <c r="D3" s="265"/>
      <c r="E3" s="265"/>
    </row>
    <row r="4" spans="1:4" ht="6.75" customHeight="1">
      <c r="A4" s="41"/>
      <c r="B4" s="41"/>
      <c r="C4" s="41"/>
      <c r="D4" s="41"/>
    </row>
    <row r="5" spans="1:4" ht="27.75" customHeight="1">
      <c r="A5" s="62" t="s">
        <v>5</v>
      </c>
      <c r="B5" s="62" t="s">
        <v>8</v>
      </c>
      <c r="C5" s="63" t="s">
        <v>6</v>
      </c>
      <c r="D5" s="62" t="s">
        <v>7</v>
      </c>
    </row>
    <row r="6" spans="1:4" ht="22.5" customHeight="1">
      <c r="A6" s="64" t="s">
        <v>58</v>
      </c>
      <c r="B6" s="65"/>
      <c r="C6" s="66"/>
      <c r="D6" s="67"/>
    </row>
    <row r="7" spans="1:4" ht="22.5" customHeight="1">
      <c r="A7" s="68" t="s">
        <v>111</v>
      </c>
      <c r="B7" s="69" t="s">
        <v>52</v>
      </c>
      <c r="C7" s="257">
        <v>2328.46</v>
      </c>
      <c r="D7" s="68"/>
    </row>
    <row r="8" spans="1:4" ht="22.5" customHeight="1">
      <c r="A8" s="68" t="s">
        <v>112</v>
      </c>
      <c r="B8" s="69" t="s">
        <v>52</v>
      </c>
      <c r="C8" s="257">
        <v>2699613.71</v>
      </c>
      <c r="D8" s="68"/>
    </row>
    <row r="9" spans="1:4" ht="22.5" customHeight="1">
      <c r="A9" s="68" t="s">
        <v>113</v>
      </c>
      <c r="B9" s="69" t="s">
        <v>52</v>
      </c>
      <c r="C9" s="257">
        <v>116.64</v>
      </c>
      <c r="D9" s="68"/>
    </row>
    <row r="10" spans="1:6" ht="22.5" customHeight="1">
      <c r="A10" s="70" t="s">
        <v>59</v>
      </c>
      <c r="B10" s="69"/>
      <c r="C10" s="257"/>
      <c r="D10" s="68"/>
      <c r="F10" s="21"/>
    </row>
    <row r="11" spans="1:6" ht="22.5" customHeight="1">
      <c r="A11" s="68" t="s">
        <v>114</v>
      </c>
      <c r="B11" s="69" t="s">
        <v>53</v>
      </c>
      <c r="C11" s="257">
        <v>10977421.7</v>
      </c>
      <c r="D11" s="68"/>
      <c r="F11" s="21"/>
    </row>
    <row r="12" spans="1:6" ht="22.5" customHeight="1">
      <c r="A12" s="68" t="s">
        <v>115</v>
      </c>
      <c r="B12" s="69" t="s">
        <v>53</v>
      </c>
      <c r="C12" s="257">
        <v>5412761</v>
      </c>
      <c r="D12" s="68"/>
      <c r="F12" s="21"/>
    </row>
    <row r="13" spans="1:6" ht="22.5" customHeight="1">
      <c r="A13" s="68" t="s">
        <v>233</v>
      </c>
      <c r="B13" s="69" t="s">
        <v>53</v>
      </c>
      <c r="C13" s="257">
        <v>3000000</v>
      </c>
      <c r="D13" s="68"/>
      <c r="F13" s="21"/>
    </row>
    <row r="14" spans="1:6" ht="22.5" customHeight="1">
      <c r="A14" s="68" t="s">
        <v>97</v>
      </c>
      <c r="B14" s="69">
        <v>701</v>
      </c>
      <c r="C14" s="257">
        <v>4226408.12</v>
      </c>
      <c r="D14" s="68"/>
      <c r="F14" s="21"/>
    </row>
    <row r="15" spans="1:6" ht="22.5" customHeight="1">
      <c r="A15" s="68" t="s">
        <v>104</v>
      </c>
      <c r="B15" s="69">
        <v>702</v>
      </c>
      <c r="C15" s="257">
        <v>5000</v>
      </c>
      <c r="D15" s="68"/>
      <c r="F15" s="21"/>
    </row>
    <row r="16" spans="1:6" ht="22.5" customHeight="1">
      <c r="A16" s="68" t="s">
        <v>99</v>
      </c>
      <c r="B16" s="69">
        <v>703</v>
      </c>
      <c r="C16" s="257">
        <v>19481442</v>
      </c>
      <c r="D16" s="68"/>
      <c r="F16" s="21"/>
    </row>
    <row r="17" spans="1:6" ht="22.5" customHeight="1">
      <c r="A17" s="68" t="s">
        <v>262</v>
      </c>
      <c r="B17" s="69"/>
      <c r="C17" s="257">
        <v>35364</v>
      </c>
      <c r="D17" s="68"/>
      <c r="F17" s="21"/>
    </row>
    <row r="18" spans="1:6" ht="22.5" customHeight="1">
      <c r="A18" s="70" t="s">
        <v>60</v>
      </c>
      <c r="B18" s="71"/>
      <c r="C18" s="257"/>
      <c r="D18" s="68"/>
      <c r="F18" s="21"/>
    </row>
    <row r="19" spans="1:6" ht="22.5" customHeight="1">
      <c r="A19" s="68" t="s">
        <v>89</v>
      </c>
      <c r="B19" s="72" t="s">
        <v>86</v>
      </c>
      <c r="C19" s="257">
        <v>3282.11</v>
      </c>
      <c r="D19" s="68"/>
      <c r="F19" s="21"/>
    </row>
    <row r="20" spans="1:6" ht="22.5" customHeight="1">
      <c r="A20" s="68" t="s">
        <v>85</v>
      </c>
      <c r="B20" s="72" t="s">
        <v>57</v>
      </c>
      <c r="C20" s="258">
        <v>233216</v>
      </c>
      <c r="D20" s="68"/>
      <c r="F20" s="21"/>
    </row>
    <row r="21" spans="1:6" ht="22.5" customHeight="1">
      <c r="A21" s="68" t="s">
        <v>101</v>
      </c>
      <c r="B21" s="72" t="s">
        <v>102</v>
      </c>
      <c r="C21" s="258">
        <v>0</v>
      </c>
      <c r="D21" s="68"/>
      <c r="F21" s="21"/>
    </row>
    <row r="22" spans="1:6" ht="22.5" customHeight="1">
      <c r="A22" s="68" t="s">
        <v>61</v>
      </c>
      <c r="B22" s="72" t="s">
        <v>48</v>
      </c>
      <c r="C22" s="192">
        <v>718181.9</v>
      </c>
      <c r="D22" s="68"/>
      <c r="F22" s="21"/>
    </row>
    <row r="23" spans="1:6" ht="22.5" customHeight="1">
      <c r="A23" s="68" t="s">
        <v>106</v>
      </c>
      <c r="B23" s="71">
        <v>6000</v>
      </c>
      <c r="C23" s="192">
        <v>959928.57</v>
      </c>
      <c r="D23" s="68"/>
      <c r="F23" s="21"/>
    </row>
    <row r="24" spans="1:6" ht="22.5" customHeight="1">
      <c r="A24" s="68" t="s">
        <v>105</v>
      </c>
      <c r="B24" s="71">
        <v>100</v>
      </c>
      <c r="C24" s="192">
        <v>3101102</v>
      </c>
      <c r="D24" s="68"/>
      <c r="F24" s="21"/>
    </row>
    <row r="25" spans="1:6" ht="22.5" customHeight="1">
      <c r="A25" s="68" t="s">
        <v>107</v>
      </c>
      <c r="B25" s="71">
        <v>101</v>
      </c>
      <c r="C25" s="192">
        <v>386850</v>
      </c>
      <c r="D25" s="68"/>
      <c r="F25" s="21"/>
    </row>
    <row r="26" spans="1:6" ht="22.5" customHeight="1">
      <c r="A26" s="68" t="s">
        <v>108</v>
      </c>
      <c r="B26" s="71">
        <v>102</v>
      </c>
      <c r="C26" s="192">
        <v>1093600</v>
      </c>
      <c r="D26" s="68"/>
      <c r="F26" s="21"/>
    </row>
    <row r="27" spans="1:6" ht="22.5" customHeight="1">
      <c r="A27" s="68" t="s">
        <v>62</v>
      </c>
      <c r="B27" s="71">
        <v>200</v>
      </c>
      <c r="C27" s="192">
        <v>133765</v>
      </c>
      <c r="D27" s="68"/>
      <c r="F27" s="21"/>
    </row>
    <row r="28" spans="1:6" ht="22.5" customHeight="1">
      <c r="A28" s="68" t="s">
        <v>109</v>
      </c>
      <c r="B28" s="71" t="s">
        <v>110</v>
      </c>
      <c r="C28" s="192">
        <v>15000</v>
      </c>
      <c r="D28" s="68"/>
      <c r="F28" s="21"/>
    </row>
    <row r="29" spans="1:6" ht="22.5" customHeight="1">
      <c r="A29" s="68" t="s">
        <v>63</v>
      </c>
      <c r="B29" s="71">
        <v>250</v>
      </c>
      <c r="C29" s="192">
        <v>1760695.7</v>
      </c>
      <c r="D29" s="68"/>
      <c r="F29" s="21"/>
    </row>
    <row r="30" spans="1:6" ht="22.5" customHeight="1">
      <c r="A30" s="68" t="s">
        <v>64</v>
      </c>
      <c r="B30" s="71">
        <v>270</v>
      </c>
      <c r="C30" s="192">
        <v>578022.3</v>
      </c>
      <c r="D30" s="68"/>
      <c r="F30" s="21"/>
    </row>
    <row r="31" spans="1:6" ht="22.5" customHeight="1">
      <c r="A31" s="68" t="s">
        <v>37</v>
      </c>
      <c r="B31" s="71">
        <v>6270</v>
      </c>
      <c r="C31" s="192">
        <v>0</v>
      </c>
      <c r="D31" s="68"/>
      <c r="F31" s="21"/>
    </row>
    <row r="32" spans="1:6" ht="22.5" customHeight="1">
      <c r="A32" s="68" t="s">
        <v>38</v>
      </c>
      <c r="B32" s="71">
        <v>300</v>
      </c>
      <c r="C32" s="192">
        <v>180387.91</v>
      </c>
      <c r="D32" s="68"/>
      <c r="F32" s="21"/>
    </row>
    <row r="33" spans="1:6" ht="22.5" customHeight="1">
      <c r="A33" s="68" t="s">
        <v>39</v>
      </c>
      <c r="B33" s="71">
        <v>400</v>
      </c>
      <c r="C33" s="192">
        <v>89000</v>
      </c>
      <c r="D33" s="68"/>
      <c r="F33" s="21"/>
    </row>
    <row r="34" spans="1:6" ht="22.5" customHeight="1">
      <c r="A34" s="68" t="s">
        <v>65</v>
      </c>
      <c r="B34" s="71">
        <v>450</v>
      </c>
      <c r="C34" s="192">
        <v>178193</v>
      </c>
      <c r="D34" s="68"/>
      <c r="F34" s="21"/>
    </row>
    <row r="35" spans="1:6" ht="22.5" customHeight="1">
      <c r="A35" s="68" t="s">
        <v>66</v>
      </c>
      <c r="B35" s="71">
        <v>500</v>
      </c>
      <c r="C35" s="192">
        <v>0</v>
      </c>
      <c r="D35" s="68"/>
      <c r="F35" s="21"/>
    </row>
    <row r="36" spans="1:6" ht="22.5" customHeight="1">
      <c r="A36" s="68" t="s">
        <v>66</v>
      </c>
      <c r="B36" s="71">
        <v>6500</v>
      </c>
      <c r="C36" s="192">
        <v>1074000</v>
      </c>
      <c r="D36" s="68"/>
      <c r="F36" s="21"/>
    </row>
    <row r="37" spans="1:6" ht="22.5" customHeight="1">
      <c r="A37" s="68" t="s">
        <v>88</v>
      </c>
      <c r="B37" s="71">
        <v>550</v>
      </c>
      <c r="C37" s="192">
        <v>0</v>
      </c>
      <c r="D37" s="68"/>
      <c r="F37" s="21"/>
    </row>
    <row r="38" spans="1:6" ht="22.5" customHeight="1">
      <c r="A38" s="68" t="s">
        <v>90</v>
      </c>
      <c r="B38" s="71">
        <v>600</v>
      </c>
      <c r="C38" s="191"/>
      <c r="D38" s="255">
        <v>2426000</v>
      </c>
      <c r="F38" s="21"/>
    </row>
    <row r="39" spans="1:4" ht="22.5" customHeight="1">
      <c r="A39" s="68" t="s">
        <v>253</v>
      </c>
      <c r="B39" s="71">
        <v>600</v>
      </c>
      <c r="C39" s="191"/>
      <c r="D39" s="255">
        <v>0</v>
      </c>
    </row>
    <row r="40" spans="1:4" ht="22.5" customHeight="1">
      <c r="A40" s="68" t="s">
        <v>67</v>
      </c>
      <c r="B40" s="71">
        <v>700</v>
      </c>
      <c r="C40" s="191"/>
      <c r="D40" s="255">
        <v>21432864.78</v>
      </c>
    </row>
    <row r="41" spans="1:4" ht="22.5" customHeight="1">
      <c r="A41" s="68" t="s">
        <v>68</v>
      </c>
      <c r="B41" s="71">
        <v>703</v>
      </c>
      <c r="C41" s="191"/>
      <c r="D41" s="255">
        <v>8616088.73</v>
      </c>
    </row>
    <row r="42" spans="1:4" ht="22.5" customHeight="1">
      <c r="A42" s="68" t="s">
        <v>98</v>
      </c>
      <c r="B42" s="71">
        <v>800</v>
      </c>
      <c r="C42" s="191"/>
      <c r="D42" s="255">
        <v>6339239.18</v>
      </c>
    </row>
    <row r="43" spans="1:4" ht="22.5" customHeight="1">
      <c r="A43" s="68" t="s">
        <v>100</v>
      </c>
      <c r="B43" s="71">
        <v>801</v>
      </c>
      <c r="C43" s="191"/>
      <c r="D43" s="255">
        <v>5537629.07</v>
      </c>
    </row>
    <row r="44" spans="1:4" ht="22.5" customHeight="1">
      <c r="A44" s="68" t="s">
        <v>69</v>
      </c>
      <c r="B44" s="71">
        <v>821</v>
      </c>
      <c r="C44" s="191"/>
      <c r="D44" s="255">
        <v>11790091.47</v>
      </c>
    </row>
    <row r="45" spans="1:4" ht="22.5" customHeight="1">
      <c r="A45" s="73" t="s">
        <v>252</v>
      </c>
      <c r="B45" s="74">
        <v>900</v>
      </c>
      <c r="C45" s="193"/>
      <c r="D45" s="256">
        <v>203766.89</v>
      </c>
    </row>
    <row r="46" spans="1:4" ht="22.5" customHeight="1" thickBot="1">
      <c r="A46" s="43" t="s">
        <v>49</v>
      </c>
      <c r="B46" s="42"/>
      <c r="C46" s="194">
        <f>SUM(C7:C44)</f>
        <v>56345680.11999999</v>
      </c>
      <c r="D46" s="195">
        <f>SUM(D38:D45)</f>
        <v>56345680.12</v>
      </c>
    </row>
    <row r="47" ht="24" thickTop="1"/>
    <row r="54" spans="1:5" ht="23.25">
      <c r="A54" s="267"/>
      <c r="B54" s="267"/>
      <c r="C54" s="267"/>
      <c r="D54" s="267"/>
      <c r="E54" s="267"/>
    </row>
    <row r="55" spans="1:5" ht="23.25">
      <c r="A55" s="266"/>
      <c r="B55" s="266"/>
      <c r="C55" s="266"/>
      <c r="D55" s="266"/>
      <c r="E55" s="266"/>
    </row>
    <row r="56" spans="1:5" ht="23.25">
      <c r="A56" s="266"/>
      <c r="B56" s="266"/>
      <c r="C56" s="266"/>
      <c r="D56" s="266"/>
      <c r="E56" s="266"/>
    </row>
    <row r="58" ht="23.25">
      <c r="C58" s="22"/>
    </row>
    <row r="59" ht="23.25">
      <c r="C59" s="22"/>
    </row>
    <row r="60" ht="23.25">
      <c r="C60" s="22"/>
    </row>
  </sheetData>
  <sheetProtection/>
  <mergeCells count="6">
    <mergeCell ref="A55:E55"/>
    <mergeCell ref="A56:E56"/>
    <mergeCell ref="A54:E54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0"/>
  <sheetViews>
    <sheetView zoomScalePageLayoutView="0" workbookViewId="0" topLeftCell="A1">
      <selection activeCell="J5" sqref="J5"/>
    </sheetView>
  </sheetViews>
  <sheetFormatPr defaultColWidth="9.140625" defaultRowHeight="21.75"/>
  <cols>
    <col min="1" max="1" width="12.8515625" style="1" customWidth="1"/>
    <col min="2" max="2" width="4.00390625" style="1" customWidth="1"/>
    <col min="3" max="3" width="14.57421875" style="1" customWidth="1"/>
    <col min="4" max="4" width="42.7109375" style="1" customWidth="1"/>
    <col min="5" max="5" width="9.140625" style="1" customWidth="1"/>
    <col min="6" max="6" width="16.00390625" style="1" customWidth="1"/>
    <col min="7" max="16384" width="9.140625" style="1" customWidth="1"/>
  </cols>
  <sheetData>
    <row r="3" spans="1:6" ht="26.25">
      <c r="A3" s="265" t="s">
        <v>116</v>
      </c>
      <c r="B3" s="265"/>
      <c r="C3" s="265"/>
      <c r="D3" s="265"/>
      <c r="E3" s="265"/>
      <c r="F3" s="265"/>
    </row>
    <row r="4" spans="1:6" ht="25.5" customHeight="1">
      <c r="A4" s="265" t="s">
        <v>10</v>
      </c>
      <c r="B4" s="265"/>
      <c r="C4" s="265"/>
      <c r="D4" s="265"/>
      <c r="E4" s="265"/>
      <c r="F4" s="265"/>
    </row>
    <row r="5" ht="22.5" customHeight="1">
      <c r="F5" s="15" t="s">
        <v>254</v>
      </c>
    </row>
    <row r="6" spans="1:6" ht="22.5" customHeight="1">
      <c r="A6" s="265" t="s">
        <v>11</v>
      </c>
      <c r="B6" s="265"/>
      <c r="C6" s="265"/>
      <c r="D6" s="265"/>
      <c r="E6" s="265"/>
      <c r="F6" s="265"/>
    </row>
    <row r="7" spans="1:6" ht="22.5" customHeight="1" thickBot="1">
      <c r="A7" s="8" t="s">
        <v>336</v>
      </c>
      <c r="B7" s="8"/>
      <c r="C7" s="8"/>
      <c r="D7" s="8"/>
      <c r="E7" s="8"/>
      <c r="F7" s="8"/>
    </row>
    <row r="8" spans="1:6" ht="24" customHeight="1" thickTop="1">
      <c r="A8" s="273" t="s">
        <v>12</v>
      </c>
      <c r="B8" s="274"/>
      <c r="C8" s="275"/>
      <c r="D8" s="9"/>
      <c r="E8" s="13"/>
      <c r="F8" s="198" t="s">
        <v>15</v>
      </c>
    </row>
    <row r="9" spans="1:6" ht="23.25">
      <c r="A9" s="268" t="s">
        <v>13</v>
      </c>
      <c r="B9" s="269"/>
      <c r="C9" s="196" t="s">
        <v>14</v>
      </c>
      <c r="D9" s="36" t="s">
        <v>5</v>
      </c>
      <c r="E9" s="14" t="s">
        <v>8</v>
      </c>
      <c r="F9" s="196" t="s">
        <v>14</v>
      </c>
    </row>
    <row r="10" spans="1:6" ht="22.5" thickBot="1">
      <c r="A10" s="270" t="s">
        <v>4</v>
      </c>
      <c r="B10" s="271"/>
      <c r="C10" s="197" t="s">
        <v>4</v>
      </c>
      <c r="D10" s="10"/>
      <c r="E10" s="16"/>
      <c r="F10" s="197" t="s">
        <v>4</v>
      </c>
    </row>
    <row r="11" spans="1:6" ht="22.5" thickTop="1">
      <c r="A11" s="12"/>
      <c r="B11" s="2"/>
      <c r="C11" s="199">
        <v>21941716.14</v>
      </c>
      <c r="D11" s="15" t="s">
        <v>17</v>
      </c>
      <c r="E11" s="2"/>
      <c r="F11" s="199">
        <v>20442183.32</v>
      </c>
    </row>
    <row r="12" spans="1:6" ht="21.75">
      <c r="A12" s="23"/>
      <c r="B12" s="2"/>
      <c r="C12" s="200"/>
      <c r="D12" s="17" t="s">
        <v>47</v>
      </c>
      <c r="E12" s="2"/>
      <c r="F12" s="200"/>
    </row>
    <row r="13" spans="1:6" ht="21.75">
      <c r="A13" s="23">
        <v>185000</v>
      </c>
      <c r="B13" s="5" t="s">
        <v>54</v>
      </c>
      <c r="C13" s="200">
        <f>760+653+710+4789+83077.9</f>
        <v>89989.9</v>
      </c>
      <c r="D13" s="15" t="s">
        <v>18</v>
      </c>
      <c r="E13" s="18" t="s">
        <v>25</v>
      </c>
      <c r="F13" s="200">
        <v>83077.9</v>
      </c>
    </row>
    <row r="14" spans="1:6" ht="21.75">
      <c r="A14" s="35">
        <v>80700</v>
      </c>
      <c r="B14" s="5" t="s">
        <v>54</v>
      </c>
      <c r="C14" s="200">
        <f>2143+5318+12652+23479+6082</f>
        <v>49674</v>
      </c>
      <c r="D14" s="15" t="s">
        <v>19</v>
      </c>
      <c r="E14" s="18" t="s">
        <v>26</v>
      </c>
      <c r="F14" s="200">
        <v>6082</v>
      </c>
    </row>
    <row r="15" spans="1:6" ht="21.75">
      <c r="A15" s="23">
        <v>507000</v>
      </c>
      <c r="B15" s="5" t="s">
        <v>54</v>
      </c>
      <c r="C15" s="201">
        <f>6000+3000+3000+30637.92</f>
        <v>42637.92</v>
      </c>
      <c r="D15" s="15" t="s">
        <v>20</v>
      </c>
      <c r="E15" s="18" t="s">
        <v>27</v>
      </c>
      <c r="F15" s="201">
        <v>30637.92</v>
      </c>
    </row>
    <row r="16" spans="1:6" ht="21.75">
      <c r="A16" s="23">
        <v>0</v>
      </c>
      <c r="B16" s="5" t="s">
        <v>54</v>
      </c>
      <c r="C16" s="200">
        <v>0</v>
      </c>
      <c r="D16" s="15" t="s">
        <v>21</v>
      </c>
      <c r="E16" s="18" t="s">
        <v>28</v>
      </c>
      <c r="F16" s="200">
        <v>0</v>
      </c>
    </row>
    <row r="17" spans="1:6" ht="21.75">
      <c r="A17" s="23">
        <v>41000</v>
      </c>
      <c r="B17" s="5" t="s">
        <v>54</v>
      </c>
      <c r="C17" s="201">
        <f>2064+1474+5164+3394+2218</f>
        <v>14314</v>
      </c>
      <c r="D17" s="15" t="s">
        <v>22</v>
      </c>
      <c r="E17" s="18" t="s">
        <v>29</v>
      </c>
      <c r="F17" s="201">
        <v>2218</v>
      </c>
    </row>
    <row r="18" spans="1:6" ht="21.75">
      <c r="A18" s="35">
        <v>0</v>
      </c>
      <c r="B18" s="2" t="s">
        <v>55</v>
      </c>
      <c r="C18" s="201">
        <f>64372.58</f>
        <v>64372.58</v>
      </c>
      <c r="D18" s="15" t="s">
        <v>23</v>
      </c>
      <c r="E18" s="18" t="s">
        <v>30</v>
      </c>
      <c r="F18" s="201">
        <v>0</v>
      </c>
    </row>
    <row r="19" spans="1:6" ht="21.75">
      <c r="A19" s="23">
        <v>16670000</v>
      </c>
      <c r="B19" s="5" t="s">
        <v>54</v>
      </c>
      <c r="C19" s="201">
        <f>2324818.6+271187.16+10363.6+1250145.11</f>
        <v>3856514.4700000007</v>
      </c>
      <c r="D19" s="15" t="s">
        <v>24</v>
      </c>
      <c r="E19" s="18" t="s">
        <v>31</v>
      </c>
      <c r="F19" s="201">
        <v>1250145.11</v>
      </c>
    </row>
    <row r="20" spans="1:6" ht="21.75">
      <c r="A20" s="23">
        <v>10000000</v>
      </c>
      <c r="B20" s="5" t="s">
        <v>54</v>
      </c>
      <c r="C20" s="201">
        <f>1339952+4410783+26250</f>
        <v>5776985</v>
      </c>
      <c r="D20" s="15" t="s">
        <v>94</v>
      </c>
      <c r="E20" s="18" t="s">
        <v>32</v>
      </c>
      <c r="F20" s="201">
        <v>26250</v>
      </c>
    </row>
    <row r="21" spans="1:6" ht="22.5" thickBot="1">
      <c r="A21" s="29">
        <f>SUM(A13:A20)</f>
        <v>27483700</v>
      </c>
      <c r="B21" s="30" t="s">
        <v>54</v>
      </c>
      <c r="C21" s="202">
        <f>SUM(C13:C20)</f>
        <v>9894487.870000001</v>
      </c>
      <c r="E21" s="14"/>
      <c r="F21" s="204">
        <f>SUM(F13:F20)</f>
        <v>1398410.9300000002</v>
      </c>
    </row>
    <row r="22" spans="1:6" ht="22.5" thickTop="1">
      <c r="A22" s="259"/>
      <c r="B22" s="9"/>
      <c r="C22" s="201">
        <f>67410</f>
        <v>67410</v>
      </c>
      <c r="D22" s="15" t="s">
        <v>330</v>
      </c>
      <c r="E22" s="18" t="s">
        <v>32</v>
      </c>
      <c r="F22" s="260">
        <v>67410</v>
      </c>
    </row>
    <row r="23" spans="1:6" ht="21.75">
      <c r="A23" s="259"/>
      <c r="B23" s="9"/>
      <c r="C23" s="201">
        <f>182400</f>
        <v>182400</v>
      </c>
      <c r="D23" s="15" t="s">
        <v>331</v>
      </c>
      <c r="E23" s="18" t="s">
        <v>32</v>
      </c>
      <c r="F23" s="260">
        <v>182400</v>
      </c>
    </row>
    <row r="24" spans="3:6" ht="21.75">
      <c r="C24" s="201">
        <f>625500+290100+174500</f>
        <v>1090100</v>
      </c>
      <c r="D24" s="15" t="s">
        <v>218</v>
      </c>
      <c r="E24" s="19">
        <v>62000</v>
      </c>
      <c r="F24" s="201">
        <v>174500</v>
      </c>
    </row>
    <row r="25" spans="3:6" ht="21.75">
      <c r="C25" s="201">
        <f>85565+127800</f>
        <v>213365</v>
      </c>
      <c r="D25" s="15" t="s">
        <v>216</v>
      </c>
      <c r="E25" s="19">
        <v>62000</v>
      </c>
      <c r="F25" s="201">
        <v>127800</v>
      </c>
    </row>
    <row r="26" spans="3:6" ht="21.75">
      <c r="C26" s="201">
        <f>227665+114675</f>
        <v>342340</v>
      </c>
      <c r="D26" s="15" t="s">
        <v>217</v>
      </c>
      <c r="E26" s="19">
        <v>62000</v>
      </c>
      <c r="F26" s="201">
        <v>114675</v>
      </c>
    </row>
    <row r="27" spans="3:6" ht="21.75">
      <c r="C27" s="201">
        <f>359000</f>
        <v>359000</v>
      </c>
      <c r="D27" s="15" t="s">
        <v>255</v>
      </c>
      <c r="E27" s="19"/>
      <c r="F27" s="201">
        <v>0</v>
      </c>
    </row>
    <row r="28" spans="3:6" ht="21.75">
      <c r="C28" s="201">
        <f>527.26</f>
        <v>527.26</v>
      </c>
      <c r="D28" s="15" t="s">
        <v>223</v>
      </c>
      <c r="E28" s="44" t="s">
        <v>91</v>
      </c>
      <c r="F28" s="201">
        <v>527.26</v>
      </c>
    </row>
    <row r="29" spans="3:6" ht="21.75">
      <c r="C29" s="201">
        <f>4000+1866+1500</f>
        <v>7366</v>
      </c>
      <c r="D29" s="15" t="s">
        <v>70</v>
      </c>
      <c r="E29" s="44" t="s">
        <v>57</v>
      </c>
      <c r="F29" s="201">
        <v>0</v>
      </c>
    </row>
    <row r="30" spans="3:6" ht="21.75">
      <c r="C30" s="201">
        <f>600+600</f>
        <v>1200</v>
      </c>
      <c r="D30" s="15" t="s">
        <v>234</v>
      </c>
      <c r="E30" s="44"/>
      <c r="F30" s="201">
        <v>0</v>
      </c>
    </row>
    <row r="31" spans="3:6" ht="21.75">
      <c r="C31" s="201">
        <f>2342</f>
        <v>2342</v>
      </c>
      <c r="D31" s="15" t="s">
        <v>51</v>
      </c>
      <c r="E31" s="19">
        <v>700</v>
      </c>
      <c r="F31" s="201">
        <v>0</v>
      </c>
    </row>
    <row r="32" spans="3:6" ht="21.75">
      <c r="C32" s="247">
        <f>20788.79+12906.18+15253.67+17269.86+121158.12</f>
        <v>187376.62</v>
      </c>
      <c r="D32" s="15" t="s">
        <v>222</v>
      </c>
      <c r="E32" s="19">
        <v>900</v>
      </c>
      <c r="F32" s="203">
        <v>121158.12</v>
      </c>
    </row>
    <row r="33" spans="3:6" ht="21.75">
      <c r="C33" s="49"/>
      <c r="E33" s="14"/>
      <c r="F33" s="24"/>
    </row>
    <row r="34" spans="3:6" ht="21.75">
      <c r="C34" s="2"/>
      <c r="E34" s="14"/>
      <c r="F34" s="24"/>
    </row>
    <row r="35" spans="3:6" ht="21.75">
      <c r="C35" s="2"/>
      <c r="E35" s="14"/>
      <c r="F35" s="24"/>
    </row>
    <row r="36" spans="3:6" ht="21.75">
      <c r="C36" s="2"/>
      <c r="E36" s="2"/>
      <c r="F36" s="24"/>
    </row>
    <row r="37" spans="3:6" ht="21.75">
      <c r="C37" s="3"/>
      <c r="E37" s="2"/>
      <c r="F37" s="27"/>
    </row>
    <row r="38" spans="3:6" ht="21.75">
      <c r="C38" s="205">
        <f>SUM(C22:C37)</f>
        <v>2453426.88</v>
      </c>
      <c r="E38" s="2"/>
      <c r="F38" s="200">
        <f>SUM(F22:F37)</f>
        <v>788470.38</v>
      </c>
    </row>
    <row r="39" spans="3:6" ht="26.25" customHeight="1" thickBot="1">
      <c r="C39" s="202">
        <f>SUM(C38,C21)</f>
        <v>12347914.75</v>
      </c>
      <c r="D39" s="11" t="s">
        <v>16</v>
      </c>
      <c r="E39" s="3"/>
      <c r="F39" s="202">
        <f>SUM(F38,F21)</f>
        <v>2186881.31</v>
      </c>
    </row>
    <row r="40" spans="3:6" ht="22.5" thickTop="1">
      <c r="C40" s="4"/>
      <c r="D40" s="11"/>
      <c r="E40" s="4"/>
      <c r="F40" s="4"/>
    </row>
    <row r="41" spans="3:6" ht="21.75">
      <c r="C41" s="4"/>
      <c r="D41" s="11"/>
      <c r="E41" s="4"/>
      <c r="F41" s="4"/>
    </row>
    <row r="42" spans="3:6" ht="21.75">
      <c r="C42" s="4"/>
      <c r="D42" s="11"/>
      <c r="E42" s="4"/>
      <c r="F42" s="4"/>
    </row>
    <row r="43" spans="3:6" ht="21.75">
      <c r="C43" s="4"/>
      <c r="D43" s="11"/>
      <c r="E43" s="4"/>
      <c r="F43" s="4"/>
    </row>
    <row r="44" spans="3:6" ht="21.75">
      <c r="C44" s="4"/>
      <c r="D44" s="11"/>
      <c r="E44" s="4"/>
      <c r="F44" s="4"/>
    </row>
    <row r="45" spans="3:6" ht="21.75">
      <c r="C45" s="4"/>
      <c r="D45" s="11"/>
      <c r="E45" s="4"/>
      <c r="F45" s="4"/>
    </row>
    <row r="46" spans="3:6" ht="21.75">
      <c r="C46" s="4"/>
      <c r="D46" s="11"/>
      <c r="E46" s="4"/>
      <c r="F46" s="4"/>
    </row>
    <row r="47" spans="3:6" ht="21.75">
      <c r="C47" s="4"/>
      <c r="D47" s="11"/>
      <c r="E47" s="4"/>
      <c r="F47" s="4"/>
    </row>
    <row r="48" spans="1:4" ht="22.5" customHeight="1">
      <c r="A48" s="4"/>
      <c r="B48" s="4"/>
      <c r="C48" s="4"/>
      <c r="D48" s="4"/>
    </row>
    <row r="49" spans="1:4" s="178" customFormat="1" ht="22.5" customHeight="1">
      <c r="A49" s="177"/>
      <c r="B49" s="177"/>
      <c r="C49" s="177"/>
      <c r="D49" s="177"/>
    </row>
    <row r="50" spans="1:7" s="178" customFormat="1" ht="22.5" customHeight="1">
      <c r="A50" s="272" t="s">
        <v>200</v>
      </c>
      <c r="B50" s="272"/>
      <c r="C50" s="272"/>
      <c r="D50" s="272"/>
      <c r="E50" s="272"/>
      <c r="F50" s="272"/>
      <c r="G50" s="272"/>
    </row>
    <row r="51" spans="1:4" s="178" customFormat="1" ht="22.5" customHeight="1">
      <c r="A51" s="177"/>
      <c r="B51" s="177"/>
      <c r="C51" s="177"/>
      <c r="D51" s="177"/>
    </row>
    <row r="52" spans="1:4" ht="22.5" customHeight="1" thickBot="1">
      <c r="A52" s="4"/>
      <c r="B52" s="4"/>
      <c r="C52" s="4"/>
      <c r="D52" s="4"/>
    </row>
    <row r="53" spans="1:6" ht="24" customHeight="1" thickTop="1">
      <c r="A53" s="273" t="s">
        <v>12</v>
      </c>
      <c r="B53" s="274"/>
      <c r="C53" s="275"/>
      <c r="D53" s="50"/>
      <c r="E53" s="13"/>
      <c r="F53" s="198" t="s">
        <v>15</v>
      </c>
    </row>
    <row r="54" spans="1:6" ht="23.25">
      <c r="A54" s="268" t="s">
        <v>13</v>
      </c>
      <c r="B54" s="269"/>
      <c r="C54" s="196" t="s">
        <v>14</v>
      </c>
      <c r="D54" s="36" t="s">
        <v>5</v>
      </c>
      <c r="E54" s="14" t="s">
        <v>8</v>
      </c>
      <c r="F54" s="196" t="s">
        <v>14</v>
      </c>
    </row>
    <row r="55" spans="1:6" ht="22.5" thickBot="1">
      <c r="A55" s="270" t="s">
        <v>4</v>
      </c>
      <c r="B55" s="271"/>
      <c r="C55" s="197" t="s">
        <v>4</v>
      </c>
      <c r="D55" s="10"/>
      <c r="E55" s="16"/>
      <c r="F55" s="197" t="s">
        <v>4</v>
      </c>
    </row>
    <row r="56" spans="1:6" ht="22.5" thickTop="1">
      <c r="A56" s="12"/>
      <c r="B56" s="2"/>
      <c r="C56" s="2"/>
      <c r="D56" s="17" t="s">
        <v>33</v>
      </c>
      <c r="E56" s="2"/>
      <c r="F56" s="2"/>
    </row>
    <row r="57" spans="1:6" ht="21.75">
      <c r="A57" s="23">
        <v>4683465</v>
      </c>
      <c r="B57" s="24" t="s">
        <v>54</v>
      </c>
      <c r="C57" s="201">
        <f>2000+207000+381844.56+31861.77+94047.57</f>
        <v>716753.9000000001</v>
      </c>
      <c r="D57" s="15" t="s">
        <v>34</v>
      </c>
      <c r="E57" s="6" t="s">
        <v>48</v>
      </c>
      <c r="F57" s="201">
        <v>94047.57</v>
      </c>
    </row>
    <row r="58" spans="1:6" ht="21.75">
      <c r="A58" s="23">
        <v>0</v>
      </c>
      <c r="B58" s="24" t="s">
        <v>55</v>
      </c>
      <c r="C58" s="201">
        <f>210074+33598.57+207728+226128+285028</f>
        <v>962556.5700000001</v>
      </c>
      <c r="D58" s="15" t="s">
        <v>190</v>
      </c>
      <c r="E58" s="6">
        <v>6000</v>
      </c>
      <c r="F58" s="201">
        <v>285028</v>
      </c>
    </row>
    <row r="59" spans="1:6" ht="21.75">
      <c r="A59" s="23">
        <v>8725900</v>
      </c>
      <c r="B59" s="24" t="s">
        <v>54</v>
      </c>
      <c r="C59" s="201">
        <f>596532+638120+624955+631520+609975</f>
        <v>3101102</v>
      </c>
      <c r="D59" s="15" t="s">
        <v>191</v>
      </c>
      <c r="E59" s="5">
        <v>100</v>
      </c>
      <c r="F59" s="201">
        <v>609975</v>
      </c>
    </row>
    <row r="60" spans="1:6" ht="21.75">
      <c r="A60" s="23">
        <v>0</v>
      </c>
      <c r="B60" s="24" t="s">
        <v>54</v>
      </c>
      <c r="C60" s="201">
        <f>71060+71060+89990+77370+77370</f>
        <v>386850</v>
      </c>
      <c r="D60" s="15" t="s">
        <v>192</v>
      </c>
      <c r="E60" s="5">
        <v>6100</v>
      </c>
      <c r="F60" s="201">
        <v>77370</v>
      </c>
    </row>
    <row r="61" spans="1:6" ht="21.75">
      <c r="A61" s="35">
        <v>2624640</v>
      </c>
      <c r="B61" s="24" t="s">
        <v>54</v>
      </c>
      <c r="C61" s="201">
        <f>218720+218720+218720+218720+218720</f>
        <v>1093600</v>
      </c>
      <c r="D61" s="15" t="s">
        <v>193</v>
      </c>
      <c r="E61" s="5">
        <v>100</v>
      </c>
      <c r="F61" s="201">
        <v>218720</v>
      </c>
    </row>
    <row r="62" spans="1:6" ht="21.75">
      <c r="A62" s="23">
        <v>429600</v>
      </c>
      <c r="B62" s="24" t="s">
        <v>55</v>
      </c>
      <c r="C62" s="201">
        <f>7920+17550+44800+4450+59045</f>
        <v>133765</v>
      </c>
      <c r="D62" s="15" t="s">
        <v>35</v>
      </c>
      <c r="E62" s="5">
        <v>200</v>
      </c>
      <c r="F62" s="201">
        <v>59045</v>
      </c>
    </row>
    <row r="63" spans="1:6" ht="21.75">
      <c r="A63" s="23">
        <v>0</v>
      </c>
      <c r="B63" s="24" t="s">
        <v>54</v>
      </c>
      <c r="C63" s="201">
        <f>3000+6000+6000</f>
        <v>15000</v>
      </c>
      <c r="D63" s="15" t="s">
        <v>194</v>
      </c>
      <c r="E63" s="5">
        <v>6200</v>
      </c>
      <c r="F63" s="201">
        <v>6000</v>
      </c>
    </row>
    <row r="64" spans="1:6" ht="21.75">
      <c r="A64" s="23">
        <v>4649400</v>
      </c>
      <c r="B64" s="24" t="s">
        <v>54</v>
      </c>
      <c r="C64" s="201">
        <f>101883+434140.3+500300.55+109340.85+451233</f>
        <v>1596897.7000000002</v>
      </c>
      <c r="D64" s="15" t="s">
        <v>36</v>
      </c>
      <c r="E64" s="5">
        <v>250</v>
      </c>
      <c r="F64" s="201">
        <v>451233</v>
      </c>
    </row>
    <row r="65" spans="1:6" ht="21.75">
      <c r="A65" s="23">
        <v>1958260</v>
      </c>
      <c r="B65" s="33" t="s">
        <v>56</v>
      </c>
      <c r="C65" s="201">
        <f>189046.8+138956.6+97658+152360.9</f>
        <v>578022.3</v>
      </c>
      <c r="D65" s="15" t="s">
        <v>37</v>
      </c>
      <c r="E65" s="5">
        <v>270</v>
      </c>
      <c r="F65" s="201">
        <v>152360.9</v>
      </c>
    </row>
    <row r="66" spans="1:6" ht="21.75">
      <c r="A66" s="23">
        <v>0</v>
      </c>
      <c r="B66" s="35" t="s">
        <v>54</v>
      </c>
      <c r="C66" s="201">
        <v>0</v>
      </c>
      <c r="D66" s="15" t="s">
        <v>195</v>
      </c>
      <c r="E66" s="5">
        <v>6270</v>
      </c>
      <c r="F66" s="201">
        <v>0</v>
      </c>
    </row>
    <row r="67" spans="1:6" ht="21.75">
      <c r="A67" s="24">
        <v>535000</v>
      </c>
      <c r="B67" s="34" t="s">
        <v>54</v>
      </c>
      <c r="C67" s="201">
        <f>34443.76+35017.11+37209.84+43881.78+29835.42</f>
        <v>180387.90999999997</v>
      </c>
      <c r="D67" s="15" t="s">
        <v>38</v>
      </c>
      <c r="E67" s="5">
        <v>300</v>
      </c>
      <c r="F67" s="201">
        <v>29835.42</v>
      </c>
    </row>
    <row r="68" spans="1:6" ht="21.75">
      <c r="A68" s="24">
        <v>394000</v>
      </c>
      <c r="B68" s="35" t="s">
        <v>54</v>
      </c>
      <c r="C68" s="201">
        <f>66000+18000+5000</f>
        <v>89000</v>
      </c>
      <c r="D68" s="15" t="s">
        <v>39</v>
      </c>
      <c r="E68" s="5">
        <v>400</v>
      </c>
      <c r="F68" s="201">
        <v>5000</v>
      </c>
    </row>
    <row r="69" spans="1:6" ht="21.75">
      <c r="A69" s="24">
        <v>777600</v>
      </c>
      <c r="B69" s="26"/>
      <c r="C69" s="201">
        <f>39741+117387+21065</f>
        <v>178193</v>
      </c>
      <c r="D69" s="15" t="s">
        <v>40</v>
      </c>
      <c r="E69" s="5">
        <v>450</v>
      </c>
      <c r="F69" s="201">
        <v>21065</v>
      </c>
    </row>
    <row r="70" spans="1:6" ht="21.75">
      <c r="A70" s="24">
        <v>1269600</v>
      </c>
      <c r="B70" s="28" t="s">
        <v>54</v>
      </c>
      <c r="C70" s="201">
        <v>0</v>
      </c>
      <c r="D70" s="15" t="s">
        <v>41</v>
      </c>
      <c r="E70" s="5">
        <v>500</v>
      </c>
      <c r="F70" s="201">
        <v>0</v>
      </c>
    </row>
    <row r="71" spans="1:6" ht="21.75">
      <c r="A71" s="33">
        <v>672400</v>
      </c>
      <c r="B71" s="28" t="s">
        <v>55</v>
      </c>
      <c r="C71" s="201">
        <v>0</v>
      </c>
      <c r="D71" s="15" t="s">
        <v>78</v>
      </c>
      <c r="E71" s="5">
        <v>550</v>
      </c>
      <c r="F71" s="201">
        <v>0</v>
      </c>
    </row>
    <row r="72" spans="1:6" ht="22.5" thickBot="1">
      <c r="A72" s="32">
        <f>SUM(A57:A71)</f>
        <v>26719865</v>
      </c>
      <c r="B72" s="31" t="s">
        <v>54</v>
      </c>
      <c r="C72" s="206">
        <f>SUM(C57:C71)</f>
        <v>9032128.38</v>
      </c>
      <c r="D72" s="15"/>
      <c r="E72" s="5"/>
      <c r="F72" s="206">
        <f>SUM(F57:F71)</f>
        <v>2009679.89</v>
      </c>
    </row>
    <row r="73" spans="1:6" ht="22.5" thickTop="1">
      <c r="A73" s="26"/>
      <c r="B73" s="26"/>
      <c r="C73" s="33">
        <f>1074000</f>
        <v>1074000</v>
      </c>
      <c r="D73" s="15" t="s">
        <v>41</v>
      </c>
      <c r="E73" s="5">
        <v>6500</v>
      </c>
      <c r="F73" s="201">
        <v>1074000</v>
      </c>
    </row>
    <row r="74" spans="1:6" ht="21.75">
      <c r="A74" s="26"/>
      <c r="B74" s="26"/>
      <c r="C74" s="33">
        <v>0</v>
      </c>
      <c r="D74" s="15" t="s">
        <v>40</v>
      </c>
      <c r="E74" s="5">
        <v>7450</v>
      </c>
      <c r="F74" s="201">
        <v>0</v>
      </c>
    </row>
    <row r="75" spans="1:6" ht="21.75">
      <c r="A75" s="26"/>
      <c r="B75" s="26"/>
      <c r="C75" s="33">
        <v>0</v>
      </c>
      <c r="D75" s="15" t="s">
        <v>95</v>
      </c>
      <c r="E75" s="5"/>
      <c r="F75" s="201">
        <v>0</v>
      </c>
    </row>
    <row r="76" spans="1:6" ht="21.75">
      <c r="A76" s="26"/>
      <c r="B76" s="26"/>
      <c r="C76" s="33">
        <f>54200+86500+1500+15280+246900</f>
        <v>404380</v>
      </c>
      <c r="D76" s="15" t="s">
        <v>71</v>
      </c>
      <c r="E76" s="39" t="s">
        <v>57</v>
      </c>
      <c r="F76" s="201">
        <v>246900</v>
      </c>
    </row>
    <row r="77" spans="1:6" ht="21.75">
      <c r="A77" s="26"/>
      <c r="B77" s="26"/>
      <c r="C77" s="33">
        <f>192400+129000+938500+197000</f>
        <v>1456900</v>
      </c>
      <c r="D77" s="15" t="s">
        <v>196</v>
      </c>
      <c r="E77" s="5">
        <v>600</v>
      </c>
      <c r="F77" s="201">
        <v>0</v>
      </c>
    </row>
    <row r="78" spans="1:6" ht="21.75">
      <c r="A78" s="26"/>
      <c r="B78" s="26"/>
      <c r="C78" s="33">
        <v>0</v>
      </c>
      <c r="D78" s="15" t="s">
        <v>197</v>
      </c>
      <c r="E78" s="5">
        <v>600</v>
      </c>
      <c r="F78" s="201">
        <v>0</v>
      </c>
    </row>
    <row r="79" spans="1:6" ht="21.75">
      <c r="A79" s="26"/>
      <c r="B79" s="26"/>
      <c r="C79" s="33">
        <v>0</v>
      </c>
      <c r="D79" s="15" t="s">
        <v>72</v>
      </c>
      <c r="E79" s="5">
        <v>700</v>
      </c>
      <c r="F79" s="201">
        <v>0</v>
      </c>
    </row>
    <row r="80" spans="1:6" ht="21.75">
      <c r="A80" s="26"/>
      <c r="B80" s="26"/>
      <c r="C80" s="33">
        <v>0</v>
      </c>
      <c r="D80" s="15" t="s">
        <v>76</v>
      </c>
      <c r="E80" s="5">
        <v>704</v>
      </c>
      <c r="F80" s="201">
        <v>0</v>
      </c>
    </row>
    <row r="81" spans="1:6" ht="21.75">
      <c r="A81" s="26"/>
      <c r="B81" s="26"/>
      <c r="C81" s="33">
        <f>14942.42+13763.79+18108.5+23750.67+124051.62</f>
        <v>194617</v>
      </c>
      <c r="D81" s="15" t="s">
        <v>251</v>
      </c>
      <c r="E81" s="179">
        <v>900</v>
      </c>
      <c r="F81" s="201">
        <v>124051.62</v>
      </c>
    </row>
    <row r="82" spans="1:6" ht="21.75">
      <c r="A82" s="26"/>
      <c r="B82" s="26"/>
      <c r="C82" s="205">
        <f>SUM(C73:C81)</f>
        <v>3129897</v>
      </c>
      <c r="D82" s="11" t="s">
        <v>42</v>
      </c>
      <c r="E82" s="4"/>
      <c r="F82" s="205">
        <f>SUM(F73:F81)</f>
        <v>1444951.62</v>
      </c>
    </row>
    <row r="83" spans="1:6" ht="21.75">
      <c r="A83" s="26"/>
      <c r="B83" s="26"/>
      <c r="C83" s="205">
        <f>SUM(C82,C72)</f>
        <v>12162025.38</v>
      </c>
      <c r="D83" s="11" t="s">
        <v>43</v>
      </c>
      <c r="E83" s="4"/>
      <c r="F83" s="205">
        <f>SUM(F82,F72)</f>
        <v>3454631.51</v>
      </c>
    </row>
    <row r="84" spans="1:6" ht="21.75">
      <c r="A84" s="26"/>
      <c r="B84" s="26"/>
      <c r="C84" s="207">
        <v>185889.37</v>
      </c>
      <c r="D84" s="15" t="s">
        <v>46</v>
      </c>
      <c r="F84" s="207"/>
    </row>
    <row r="85" spans="1:6" ht="21.75">
      <c r="A85" s="26"/>
      <c r="B85" s="26"/>
      <c r="C85" s="250"/>
      <c r="D85" s="11" t="s">
        <v>44</v>
      </c>
      <c r="F85" s="250" t="s">
        <v>335</v>
      </c>
    </row>
    <row r="86" spans="1:6" ht="21.75">
      <c r="A86" s="26"/>
      <c r="B86" s="26"/>
      <c r="C86" s="204">
        <v>22127605.51</v>
      </c>
      <c r="D86" s="11" t="s">
        <v>45</v>
      </c>
      <c r="F86" s="204">
        <v>22127605.51</v>
      </c>
    </row>
    <row r="87" spans="1:6" ht="26.25" customHeight="1">
      <c r="A87" s="26"/>
      <c r="B87" s="26"/>
      <c r="C87" s="25"/>
      <c r="D87" s="11"/>
      <c r="F87" s="25"/>
    </row>
    <row r="88" ht="28.5" customHeight="1">
      <c r="A88" s="1" t="s">
        <v>73</v>
      </c>
    </row>
    <row r="89" s="20" customFormat="1" ht="21">
      <c r="A89" s="20" t="s">
        <v>198</v>
      </c>
    </row>
    <row r="90" s="20" customFormat="1" ht="21">
      <c r="A90" s="20" t="s">
        <v>199</v>
      </c>
    </row>
    <row r="91" s="20" customFormat="1" ht="21"/>
  </sheetData>
  <sheetProtection/>
  <mergeCells count="10">
    <mergeCell ref="A54:B54"/>
    <mergeCell ref="A55:B55"/>
    <mergeCell ref="A50:G50"/>
    <mergeCell ref="A3:F3"/>
    <mergeCell ref="A4:F4"/>
    <mergeCell ref="A6:F6"/>
    <mergeCell ref="A53:C53"/>
    <mergeCell ref="A8:C8"/>
    <mergeCell ref="A9:B9"/>
    <mergeCell ref="A10:B10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0"/>
  <sheetViews>
    <sheetView view="pageBreakPreview" zoomScaleSheetLayoutView="100" zoomScalePageLayoutView="0" workbookViewId="0" topLeftCell="A22">
      <selection activeCell="A95" sqref="A95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2" spans="1:2" ht="26.25">
      <c r="A2" s="262" t="s">
        <v>74</v>
      </c>
      <c r="B2" s="262"/>
    </row>
    <row r="3" spans="1:2" ht="26.25">
      <c r="A3" s="262" t="s">
        <v>326</v>
      </c>
      <c r="B3" s="262"/>
    </row>
    <row r="4" spans="1:2" ht="26.25">
      <c r="A4" s="262" t="s">
        <v>92</v>
      </c>
      <c r="B4" s="262"/>
    </row>
    <row r="6" spans="1:2" ht="23.25">
      <c r="A6" s="7" t="s">
        <v>264</v>
      </c>
      <c r="B6" s="38">
        <v>3820.77</v>
      </c>
    </row>
    <row r="7" spans="1:2" ht="23.25">
      <c r="A7" s="7" t="s">
        <v>263</v>
      </c>
      <c r="B7" s="38">
        <v>11.4</v>
      </c>
    </row>
    <row r="8" spans="1:2" ht="23.25">
      <c r="A8" s="7" t="s">
        <v>327</v>
      </c>
      <c r="B8" s="38">
        <v>527.26</v>
      </c>
    </row>
    <row r="9" spans="1:2" ht="22.5" thickBot="1">
      <c r="A9" s="1" t="s">
        <v>93</v>
      </c>
      <c r="B9" s="53">
        <v>3282.11</v>
      </c>
    </row>
    <row r="10" spans="2:8" ht="22.5" thickTop="1">
      <c r="B10" s="55"/>
      <c r="H10" s="1" t="s">
        <v>219</v>
      </c>
    </row>
    <row r="14" spans="1:3" ht="26.25">
      <c r="A14" s="262" t="s">
        <v>80</v>
      </c>
      <c r="B14" s="262"/>
      <c r="C14" s="262"/>
    </row>
    <row r="15" spans="1:3" ht="26.25">
      <c r="A15" s="262" t="s">
        <v>326</v>
      </c>
      <c r="B15" s="262"/>
      <c r="C15" s="262"/>
    </row>
    <row r="16" spans="1:3" ht="26.25">
      <c r="A16" s="262" t="s">
        <v>75</v>
      </c>
      <c r="B16" s="262"/>
      <c r="C16" s="262"/>
    </row>
    <row r="17" spans="1:2" ht="26.25">
      <c r="A17" s="45"/>
      <c r="B17" s="45"/>
    </row>
    <row r="18" spans="1:3" ht="21.75" customHeight="1">
      <c r="A18" s="45"/>
      <c r="B18" s="59" t="s">
        <v>247</v>
      </c>
      <c r="C18" s="58" t="s">
        <v>235</v>
      </c>
    </row>
    <row r="19" spans="1:3" ht="24.75" customHeight="1">
      <c r="A19" s="7" t="s">
        <v>236</v>
      </c>
      <c r="B19" s="51">
        <v>2200000</v>
      </c>
      <c r="C19" s="38">
        <v>2200000</v>
      </c>
    </row>
    <row r="20" spans="1:3" ht="23.25">
      <c r="A20" s="7" t="s">
        <v>237</v>
      </c>
      <c r="B20" s="51">
        <v>226000</v>
      </c>
      <c r="C20" s="38">
        <v>226000</v>
      </c>
    </row>
    <row r="21" spans="1:3" ht="23.25">
      <c r="A21" s="7" t="s">
        <v>238</v>
      </c>
      <c r="B21" s="22">
        <v>33000</v>
      </c>
      <c r="C21" s="38"/>
    </row>
    <row r="22" spans="1:3" ht="23.25">
      <c r="A22" s="61" t="s">
        <v>239</v>
      </c>
      <c r="B22" s="248">
        <v>33000</v>
      </c>
      <c r="C22" s="38">
        <v>0</v>
      </c>
    </row>
    <row r="23" spans="1:3" ht="23.25">
      <c r="A23" s="7" t="s">
        <v>240</v>
      </c>
      <c r="B23" s="22">
        <v>359000</v>
      </c>
      <c r="C23" s="38"/>
    </row>
    <row r="24" spans="1:3" ht="23.25">
      <c r="A24" s="61" t="s">
        <v>239</v>
      </c>
      <c r="B24" s="248">
        <v>359000</v>
      </c>
      <c r="C24" s="38">
        <v>0</v>
      </c>
    </row>
    <row r="25" spans="1:3" ht="23.25">
      <c r="A25" s="7" t="s">
        <v>241</v>
      </c>
      <c r="B25" s="22">
        <v>129000</v>
      </c>
      <c r="C25" s="38"/>
    </row>
    <row r="26" spans="1:3" ht="23.25">
      <c r="A26" s="61" t="s">
        <v>239</v>
      </c>
      <c r="B26" s="248">
        <v>129000</v>
      </c>
      <c r="C26" s="38">
        <v>0</v>
      </c>
    </row>
    <row r="27" spans="1:3" ht="23.25">
      <c r="A27" s="7" t="s">
        <v>242</v>
      </c>
      <c r="B27" s="22">
        <v>197000</v>
      </c>
      <c r="C27" s="38"/>
    </row>
    <row r="28" spans="1:3" ht="23.25">
      <c r="A28" s="61" t="s">
        <v>239</v>
      </c>
      <c r="B28" s="22">
        <v>197000</v>
      </c>
      <c r="C28" s="38">
        <v>0</v>
      </c>
    </row>
    <row r="29" spans="1:3" ht="23.25">
      <c r="A29" s="7" t="s">
        <v>243</v>
      </c>
      <c r="B29" s="22">
        <v>97400</v>
      </c>
      <c r="C29" s="38"/>
    </row>
    <row r="30" spans="1:3" ht="23.25">
      <c r="A30" s="61" t="s">
        <v>239</v>
      </c>
      <c r="B30" s="248">
        <v>97400</v>
      </c>
      <c r="C30" s="38">
        <v>0</v>
      </c>
    </row>
    <row r="31" spans="1:3" ht="23.25">
      <c r="A31" s="7" t="s">
        <v>244</v>
      </c>
      <c r="B31" s="22">
        <v>355000</v>
      </c>
      <c r="C31" s="38"/>
    </row>
    <row r="32" spans="1:3" ht="23.25">
      <c r="A32" s="61" t="s">
        <v>239</v>
      </c>
      <c r="B32" s="248">
        <v>355000</v>
      </c>
      <c r="C32" s="38">
        <v>0</v>
      </c>
    </row>
    <row r="33" spans="1:3" ht="23.25">
      <c r="A33" s="7" t="s">
        <v>245</v>
      </c>
      <c r="B33" s="22">
        <v>224500</v>
      </c>
      <c r="C33" s="38"/>
    </row>
    <row r="34" spans="1:3" ht="23.25">
      <c r="A34" s="61" t="s">
        <v>239</v>
      </c>
      <c r="B34" s="248">
        <v>224500</v>
      </c>
      <c r="C34" s="38">
        <v>0</v>
      </c>
    </row>
    <row r="35" spans="1:3" ht="23.25">
      <c r="A35" s="7" t="s">
        <v>246</v>
      </c>
      <c r="B35" s="22">
        <v>62000</v>
      </c>
      <c r="C35" s="55"/>
    </row>
    <row r="36" spans="1:3" ht="23.25">
      <c r="A36" s="61" t="s">
        <v>239</v>
      </c>
      <c r="B36" s="22">
        <v>62000</v>
      </c>
      <c r="C36" s="55">
        <v>0</v>
      </c>
    </row>
    <row r="37" spans="1:3" ht="24" thickBot="1">
      <c r="A37" s="37" t="s">
        <v>79</v>
      </c>
      <c r="B37" s="60">
        <f>SUM(B19:B36)</f>
        <v>5339800</v>
      </c>
      <c r="C37" s="249">
        <f>SUM(C19:C36)</f>
        <v>2426000</v>
      </c>
    </row>
    <row r="38" spans="1:3" ht="24" thickTop="1">
      <c r="A38" s="37"/>
      <c r="B38" s="40"/>
      <c r="C38" s="4"/>
    </row>
    <row r="39" spans="1:2" ht="23.25">
      <c r="A39" s="37"/>
      <c r="B39" s="40"/>
    </row>
    <row r="40" spans="1:2" ht="23.25">
      <c r="A40" s="37"/>
      <c r="B40" s="40"/>
    </row>
    <row r="41" spans="1:2" ht="15.75" customHeight="1">
      <c r="A41" s="37"/>
      <c r="B41" s="40"/>
    </row>
    <row r="43" spans="1:2" ht="26.25">
      <c r="A43" s="262" t="s">
        <v>81</v>
      </c>
      <c r="B43" s="262"/>
    </row>
    <row r="44" spans="1:2" ht="26.25">
      <c r="A44" s="262" t="s">
        <v>326</v>
      </c>
      <c r="B44" s="262"/>
    </row>
    <row r="45" spans="1:2" ht="26.25">
      <c r="A45" s="262" t="s">
        <v>0</v>
      </c>
      <c r="B45" s="262"/>
    </row>
    <row r="46" spans="1:2" ht="26.25">
      <c r="A46" s="45"/>
      <c r="B46" s="45"/>
    </row>
    <row r="47" spans="1:2" ht="23.25">
      <c r="A47" s="7" t="s">
        <v>82</v>
      </c>
      <c r="B47" s="21">
        <v>12292.42</v>
      </c>
    </row>
    <row r="48" spans="1:2" ht="23.25">
      <c r="A48" s="7" t="s">
        <v>84</v>
      </c>
      <c r="B48" s="21">
        <v>169171.25</v>
      </c>
    </row>
    <row r="49" spans="1:2" ht="23.25">
      <c r="A49" s="7" t="s">
        <v>83</v>
      </c>
      <c r="B49" s="21">
        <v>12762.22</v>
      </c>
    </row>
    <row r="50" spans="1:2" ht="23.25">
      <c r="A50" s="7" t="s">
        <v>103</v>
      </c>
      <c r="B50" s="21">
        <v>0</v>
      </c>
    </row>
    <row r="51" spans="1:2" ht="23.25">
      <c r="A51" s="7" t="s">
        <v>248</v>
      </c>
      <c r="B51" s="21">
        <v>9541</v>
      </c>
    </row>
    <row r="52" spans="1:2" ht="24" customHeight="1" thickBot="1">
      <c r="A52" s="7"/>
      <c r="B52" s="52">
        <f>SUM(B47:B51)</f>
        <v>203766.89</v>
      </c>
    </row>
    <row r="53" spans="1:2" ht="24" customHeight="1" thickTop="1">
      <c r="A53" s="7"/>
      <c r="B53" s="57"/>
    </row>
    <row r="54" spans="1:2" ht="26.25">
      <c r="A54" s="262" t="s">
        <v>1</v>
      </c>
      <c r="B54" s="262"/>
    </row>
    <row r="55" spans="1:2" ht="26.25">
      <c r="A55" s="262" t="s">
        <v>326</v>
      </c>
      <c r="B55" s="262"/>
    </row>
    <row r="56" spans="1:2" ht="26.25">
      <c r="A56" s="262" t="s">
        <v>77</v>
      </c>
      <c r="B56" s="262"/>
    </row>
    <row r="57" spans="1:2" ht="18.75" customHeight="1">
      <c r="A57" s="45"/>
      <c r="B57" s="45"/>
    </row>
    <row r="58" spans="1:2" ht="25.5" customHeight="1">
      <c r="A58" s="7" t="s">
        <v>266</v>
      </c>
      <c r="B58" s="185">
        <v>77442.42</v>
      </c>
    </row>
    <row r="59" spans="1:2" ht="25.5" customHeight="1">
      <c r="A59" s="7" t="s">
        <v>265</v>
      </c>
      <c r="B59" s="185">
        <v>3695.48</v>
      </c>
    </row>
    <row r="60" spans="1:2" ht="25.5" customHeight="1">
      <c r="A60" s="7" t="s">
        <v>337</v>
      </c>
      <c r="B60" s="185">
        <v>1600</v>
      </c>
    </row>
    <row r="61" spans="1:2" ht="23.25">
      <c r="A61" s="7" t="s">
        <v>201</v>
      </c>
      <c r="B61" s="38">
        <v>340</v>
      </c>
    </row>
    <row r="62" spans="1:2" ht="23.25">
      <c r="A62" s="7" t="s">
        <v>202</v>
      </c>
      <c r="B62" s="38">
        <v>612</v>
      </c>
    </row>
    <row r="63" spans="1:2" ht="23.25">
      <c r="A63" s="7" t="s">
        <v>203</v>
      </c>
      <c r="B63" s="38">
        <v>5100</v>
      </c>
    </row>
    <row r="64" spans="1:2" ht="23.25">
      <c r="A64" s="7" t="s">
        <v>267</v>
      </c>
      <c r="B64" s="38">
        <v>20</v>
      </c>
    </row>
    <row r="65" spans="1:2" ht="23.25">
      <c r="A65" s="7" t="s">
        <v>338</v>
      </c>
      <c r="B65" s="38">
        <v>50</v>
      </c>
    </row>
    <row r="66" spans="1:2" ht="23.25">
      <c r="A66" s="7" t="s">
        <v>268</v>
      </c>
      <c r="B66" s="38">
        <v>200</v>
      </c>
    </row>
    <row r="67" spans="1:2" ht="23.25">
      <c r="A67" s="7" t="s">
        <v>256</v>
      </c>
      <c r="B67" s="38">
        <v>100</v>
      </c>
    </row>
    <row r="68" spans="1:2" ht="23.25">
      <c r="A68" s="7" t="s">
        <v>339</v>
      </c>
      <c r="B68" s="38">
        <v>30637.92</v>
      </c>
    </row>
    <row r="69" spans="1:2" ht="23.25">
      <c r="A69" s="7" t="s">
        <v>204</v>
      </c>
      <c r="B69" s="38">
        <v>18</v>
      </c>
    </row>
    <row r="70" spans="1:2" ht="23.25">
      <c r="A70" s="7" t="s">
        <v>205</v>
      </c>
      <c r="B70" s="38">
        <v>2200</v>
      </c>
    </row>
    <row r="71" spans="1:2" ht="23.25">
      <c r="A71" s="7" t="s">
        <v>340</v>
      </c>
      <c r="B71" s="38">
        <v>1059269.71</v>
      </c>
    </row>
    <row r="72" spans="1:2" ht="23.25">
      <c r="A72" s="261" t="s">
        <v>341</v>
      </c>
      <c r="B72" s="218">
        <v>60141.91</v>
      </c>
    </row>
    <row r="73" spans="1:2" ht="23.25">
      <c r="A73" s="261" t="s">
        <v>342</v>
      </c>
      <c r="B73" s="218">
        <v>8899.2</v>
      </c>
    </row>
    <row r="74" spans="1:2" ht="23.25">
      <c r="A74" s="261" t="s">
        <v>343</v>
      </c>
      <c r="B74" s="218">
        <v>37983.58</v>
      </c>
    </row>
    <row r="75" spans="1:2" ht="23.25">
      <c r="A75" s="261" t="s">
        <v>344</v>
      </c>
      <c r="B75" s="218">
        <v>49295.06</v>
      </c>
    </row>
    <row r="76" spans="1:2" ht="23.25">
      <c r="A76" s="261" t="s">
        <v>345</v>
      </c>
      <c r="B76" s="218">
        <v>17025.17</v>
      </c>
    </row>
    <row r="77" spans="1:2" ht="23.25">
      <c r="A77" s="261" t="s">
        <v>346</v>
      </c>
      <c r="B77" s="218">
        <v>5270.48</v>
      </c>
    </row>
    <row r="78" spans="1:2" ht="23.25">
      <c r="A78" s="261" t="s">
        <v>347</v>
      </c>
      <c r="B78" s="218">
        <v>12260</v>
      </c>
    </row>
    <row r="79" spans="1:2" ht="23.25">
      <c r="A79" s="261"/>
      <c r="B79" s="218"/>
    </row>
    <row r="80" spans="1:2" ht="23.25">
      <c r="A80" s="261"/>
      <c r="B80" s="218"/>
    </row>
    <row r="81" spans="1:2" ht="23.25">
      <c r="A81" s="261" t="s">
        <v>348</v>
      </c>
      <c r="B81" s="218">
        <v>26250</v>
      </c>
    </row>
    <row r="82" spans="1:2" ht="23.25">
      <c r="A82" s="261" t="s">
        <v>349</v>
      </c>
      <c r="B82" s="218">
        <v>67410</v>
      </c>
    </row>
    <row r="83" spans="1:2" ht="23.25">
      <c r="A83" s="261" t="s">
        <v>350</v>
      </c>
      <c r="B83" s="218">
        <v>182400</v>
      </c>
    </row>
    <row r="84" spans="1:2" ht="23.25">
      <c r="A84" s="261" t="s">
        <v>351</v>
      </c>
      <c r="B84" s="218">
        <v>174500</v>
      </c>
    </row>
    <row r="85" spans="1:2" ht="23.25">
      <c r="A85" s="261" t="s">
        <v>352</v>
      </c>
      <c r="B85" s="218">
        <v>114675</v>
      </c>
    </row>
    <row r="86" spans="1:2" ht="23.25">
      <c r="A86" s="261" t="s">
        <v>353</v>
      </c>
      <c r="B86" s="218">
        <v>127800</v>
      </c>
    </row>
    <row r="87" spans="1:2" ht="24" thickBot="1">
      <c r="A87" s="7"/>
      <c r="B87" s="48">
        <f>SUM(B58:B86)</f>
        <v>2065195.93</v>
      </c>
    </row>
    <row r="88" spans="1:2" ht="24" thickTop="1">
      <c r="A88" s="7"/>
      <c r="B88" s="51"/>
    </row>
    <row r="89" spans="1:2" ht="23.25">
      <c r="A89" s="7"/>
      <c r="B89" s="51"/>
    </row>
    <row r="90" spans="1:2" ht="26.25">
      <c r="A90" s="262" t="s">
        <v>2</v>
      </c>
      <c r="B90" s="262"/>
    </row>
    <row r="91" spans="1:2" ht="26.25">
      <c r="A91" s="262" t="s">
        <v>326</v>
      </c>
      <c r="B91" s="262"/>
    </row>
    <row r="92" spans="1:2" ht="26.25">
      <c r="A92" s="262" t="s">
        <v>0</v>
      </c>
      <c r="B92" s="262"/>
    </row>
    <row r="93" spans="1:2" ht="18.75" customHeight="1">
      <c r="A93" s="45"/>
      <c r="B93" s="45"/>
    </row>
    <row r="94" spans="1:2" ht="23.25">
      <c r="A94" s="7" t="s">
        <v>87</v>
      </c>
      <c r="B94" s="21">
        <v>12292.42</v>
      </c>
    </row>
    <row r="95" spans="1:2" ht="23.25">
      <c r="A95" s="7" t="s">
        <v>269</v>
      </c>
      <c r="B95" s="21">
        <v>20281</v>
      </c>
    </row>
    <row r="96" spans="1:2" ht="23.25">
      <c r="A96" s="7" t="s">
        <v>332</v>
      </c>
      <c r="B96" s="21">
        <v>9142</v>
      </c>
    </row>
    <row r="97" spans="1:2" ht="23.25">
      <c r="A97" s="7" t="s">
        <v>333</v>
      </c>
      <c r="B97" s="21">
        <v>79220.5</v>
      </c>
    </row>
    <row r="98" spans="1:2" ht="23.25">
      <c r="A98" s="7" t="s">
        <v>270</v>
      </c>
      <c r="B98" s="21">
        <v>222.2</v>
      </c>
    </row>
    <row r="99" spans="1:2" ht="24" thickBot="1">
      <c r="A99" s="37" t="s">
        <v>3</v>
      </c>
      <c r="B99" s="46">
        <f>SUM(B94:B98)</f>
        <v>121158.12</v>
      </c>
    </row>
    <row r="100" spans="1:2" ht="24" thickTop="1">
      <c r="A100" s="7"/>
      <c r="B100" s="21"/>
    </row>
    <row r="101" spans="1:2" ht="23.25">
      <c r="A101" s="7"/>
      <c r="B101" s="21"/>
    </row>
    <row r="102" spans="1:2" ht="26.25">
      <c r="A102" s="45"/>
      <c r="B102" s="56"/>
    </row>
    <row r="103" spans="1:2" ht="26.25">
      <c r="A103" s="45"/>
      <c r="B103" s="45"/>
    </row>
    <row r="104" spans="1:2" ht="26.25">
      <c r="A104" s="262" t="s">
        <v>220</v>
      </c>
      <c r="B104" s="262"/>
    </row>
    <row r="105" spans="1:2" ht="26.25">
      <c r="A105" s="262" t="s">
        <v>326</v>
      </c>
      <c r="B105" s="262"/>
    </row>
    <row r="106" spans="1:2" ht="26.25">
      <c r="A106" s="262" t="s">
        <v>0</v>
      </c>
      <c r="B106" s="262"/>
    </row>
    <row r="107" spans="1:2" ht="26.25">
      <c r="A107" s="45"/>
      <c r="B107" s="45"/>
    </row>
    <row r="108" spans="1:2" ht="23.25">
      <c r="A108" s="7" t="s">
        <v>87</v>
      </c>
      <c r="B108" s="208">
        <v>4468.32</v>
      </c>
    </row>
    <row r="109" spans="1:2" ht="23.25">
      <c r="A109" s="7" t="s">
        <v>249</v>
      </c>
      <c r="B109" s="209">
        <v>10839</v>
      </c>
    </row>
    <row r="110" spans="1:2" ht="23.25">
      <c r="A110" s="7" t="s">
        <v>333</v>
      </c>
      <c r="B110" s="209">
        <v>79220.5</v>
      </c>
    </row>
    <row r="111" spans="1:2" ht="23.25">
      <c r="A111" s="7" t="s">
        <v>334</v>
      </c>
      <c r="B111" s="209">
        <v>19525</v>
      </c>
    </row>
    <row r="112" spans="1:2" ht="23.25">
      <c r="A112" s="7" t="s">
        <v>332</v>
      </c>
      <c r="B112" s="209">
        <v>9142</v>
      </c>
    </row>
    <row r="113" spans="1:2" ht="23.25">
      <c r="A113" s="7" t="s">
        <v>221</v>
      </c>
      <c r="B113" s="21">
        <v>856.8</v>
      </c>
    </row>
    <row r="114" spans="1:2" ht="24" thickBot="1">
      <c r="A114" s="37" t="s">
        <v>3</v>
      </c>
      <c r="B114" s="46">
        <f>SUM(B108:B113)</f>
        <v>124051.62000000001</v>
      </c>
    </row>
    <row r="115" spans="1:2" ht="24" thickTop="1">
      <c r="A115" s="7"/>
      <c r="B115" s="21"/>
    </row>
    <row r="116" spans="1:2" ht="26.25">
      <c r="A116" s="262"/>
      <c r="B116" s="262"/>
    </row>
    <row r="117" spans="1:2" ht="26.25">
      <c r="A117" s="262"/>
      <c r="B117" s="262"/>
    </row>
    <row r="118" spans="1:2" ht="26.25">
      <c r="A118" s="262"/>
      <c r="B118" s="262"/>
    </row>
    <row r="119" spans="1:2" ht="18.75" customHeight="1">
      <c r="A119" s="45"/>
      <c r="B119" s="45"/>
    </row>
    <row r="120" spans="1:2" ht="23.25">
      <c r="A120" s="7"/>
      <c r="B120" s="21"/>
    </row>
    <row r="121" spans="1:2" ht="23.25">
      <c r="A121" s="21"/>
      <c r="B121" s="54"/>
    </row>
    <row r="122" spans="1:2" ht="23.25">
      <c r="A122" s="7"/>
      <c r="B122" s="21"/>
    </row>
    <row r="123" spans="1:2" ht="23.25">
      <c r="A123" s="7"/>
      <c r="B123" s="21"/>
    </row>
    <row r="124" spans="1:2" ht="23.25">
      <c r="A124" s="7"/>
      <c r="B124" s="21"/>
    </row>
    <row r="125" spans="1:2" ht="23.25">
      <c r="A125" s="7"/>
      <c r="B125" s="21"/>
    </row>
    <row r="126" spans="1:2" ht="23.25">
      <c r="A126" s="7"/>
      <c r="B126" s="21"/>
    </row>
    <row r="127" spans="1:2" ht="23.25">
      <c r="A127" s="7"/>
      <c r="B127" s="21"/>
    </row>
    <row r="128" spans="1:2" ht="23.25">
      <c r="A128" s="7"/>
      <c r="B128" s="21"/>
    </row>
    <row r="129" spans="1:2" ht="23.25">
      <c r="A129" s="7"/>
      <c r="B129" s="21"/>
    </row>
    <row r="130" spans="1:2" ht="23.25">
      <c r="A130" s="7"/>
      <c r="B130" s="21"/>
    </row>
  </sheetData>
  <sheetProtection/>
  <mergeCells count="21">
    <mergeCell ref="A2:B2"/>
    <mergeCell ref="A3:B3"/>
    <mergeCell ref="A4:B4"/>
    <mergeCell ref="A15:C15"/>
    <mergeCell ref="A16:C16"/>
    <mergeCell ref="A14:C14"/>
    <mergeCell ref="A44:B44"/>
    <mergeCell ref="A43:B43"/>
    <mergeCell ref="A45:B45"/>
    <mergeCell ref="A54:B54"/>
    <mergeCell ref="A92:B92"/>
    <mergeCell ref="A55:B55"/>
    <mergeCell ref="A56:B56"/>
    <mergeCell ref="A91:B91"/>
    <mergeCell ref="A90:B90"/>
    <mergeCell ref="A118:B118"/>
    <mergeCell ref="A117:B117"/>
    <mergeCell ref="A104:B104"/>
    <mergeCell ref="A105:B105"/>
    <mergeCell ref="A116:B116"/>
    <mergeCell ref="A106:B106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58">
      <selection activeCell="G61" sqref="G61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  <col min="5" max="5" width="14.140625" style="0" customWidth="1"/>
  </cols>
  <sheetData>
    <row r="1" ht="27" customHeight="1">
      <c r="D1" s="176" t="s">
        <v>189</v>
      </c>
    </row>
    <row r="2" spans="1:4" ht="27" customHeight="1">
      <c r="A2" s="276" t="s">
        <v>116</v>
      </c>
      <c r="B2" s="276"/>
      <c r="C2" s="276"/>
      <c r="D2" s="276"/>
    </row>
    <row r="3" spans="1:4" ht="27" customHeight="1">
      <c r="A3" s="276" t="s">
        <v>188</v>
      </c>
      <c r="B3" s="276"/>
      <c r="C3" s="276"/>
      <c r="D3" s="276"/>
    </row>
    <row r="4" spans="1:4" ht="27" customHeight="1">
      <c r="A4" s="277" t="s">
        <v>329</v>
      </c>
      <c r="B4" s="277"/>
      <c r="C4" s="277"/>
      <c r="D4" s="277"/>
    </row>
    <row r="5" spans="1:5" ht="42" customHeight="1">
      <c r="A5" s="169" t="s">
        <v>5</v>
      </c>
      <c r="B5" s="169" t="s">
        <v>8</v>
      </c>
      <c r="C5" s="169" t="s">
        <v>117</v>
      </c>
      <c r="D5" s="170" t="s">
        <v>118</v>
      </c>
      <c r="E5" s="210"/>
    </row>
    <row r="6" spans="1:5" ht="22.5" customHeight="1">
      <c r="A6" s="75" t="s">
        <v>119</v>
      </c>
      <c r="B6" s="76"/>
      <c r="C6" s="77"/>
      <c r="D6" s="78"/>
      <c r="E6" s="210"/>
    </row>
    <row r="7" spans="1:5" ht="22.5" customHeight="1">
      <c r="A7" s="79" t="s">
        <v>120</v>
      </c>
      <c r="B7" s="80" t="s">
        <v>121</v>
      </c>
      <c r="C7" s="81"/>
      <c r="D7" s="82"/>
      <c r="E7" s="210"/>
    </row>
    <row r="8" spans="1:5" ht="24.75" customHeight="1">
      <c r="A8" s="83" t="s">
        <v>122</v>
      </c>
      <c r="B8" s="84" t="s">
        <v>123</v>
      </c>
      <c r="C8" s="85">
        <v>150000</v>
      </c>
      <c r="D8" s="87">
        <f>3900+77442.42</f>
        <v>81342.42</v>
      </c>
      <c r="E8" s="210"/>
    </row>
    <row r="9" spans="1:5" ht="24.75" customHeight="1">
      <c r="A9" s="83" t="s">
        <v>124</v>
      </c>
      <c r="B9" s="84" t="s">
        <v>125</v>
      </c>
      <c r="C9" s="85">
        <v>10000</v>
      </c>
      <c r="D9" s="87">
        <f>13-11.4+109+3695.48</f>
        <v>3806.08</v>
      </c>
      <c r="E9" s="210"/>
    </row>
    <row r="10" spans="1:5" ht="26.25" customHeight="1">
      <c r="A10" s="83" t="s">
        <v>126</v>
      </c>
      <c r="B10" s="84" t="s">
        <v>127</v>
      </c>
      <c r="C10" s="85">
        <v>13000</v>
      </c>
      <c r="D10" s="88">
        <f>1600</f>
        <v>1600</v>
      </c>
      <c r="E10" s="210"/>
    </row>
    <row r="11" spans="1:5" ht="24" thickBot="1">
      <c r="A11" s="83" t="s">
        <v>128</v>
      </c>
      <c r="B11" s="89" t="s">
        <v>129</v>
      </c>
      <c r="C11" s="90">
        <v>12000</v>
      </c>
      <c r="D11" s="91">
        <f>760+640+710+780+340</f>
        <v>3230</v>
      </c>
      <c r="E11" s="210"/>
    </row>
    <row r="12" spans="1:5" ht="26.25" customHeight="1" thickBot="1">
      <c r="A12" s="92" t="s">
        <v>49</v>
      </c>
      <c r="B12" s="93"/>
      <c r="C12" s="94">
        <f>C8+C9+C10+C11</f>
        <v>185000</v>
      </c>
      <c r="D12" s="94">
        <f>SUM(D8:D11)</f>
        <v>89978.5</v>
      </c>
      <c r="E12" s="210"/>
    </row>
    <row r="13" spans="1:5" ht="31.5" customHeight="1">
      <c r="A13" s="95" t="s">
        <v>130</v>
      </c>
      <c r="B13" s="96" t="s">
        <v>131</v>
      </c>
      <c r="C13" s="82"/>
      <c r="D13" s="97"/>
      <c r="E13" s="210"/>
    </row>
    <row r="14" spans="1:5" ht="24" customHeight="1">
      <c r="A14" s="98" t="s">
        <v>132</v>
      </c>
      <c r="B14" s="99" t="s">
        <v>133</v>
      </c>
      <c r="C14" s="88">
        <v>22000</v>
      </c>
      <c r="D14" s="88">
        <f>1368+1152+1278+1404+612</f>
        <v>5814</v>
      </c>
      <c r="E14" s="210"/>
    </row>
    <row r="15" spans="1:5" ht="23.25">
      <c r="A15" s="98" t="s">
        <v>134</v>
      </c>
      <c r="B15" s="99" t="s">
        <v>135</v>
      </c>
      <c r="C15" s="88">
        <v>900</v>
      </c>
      <c r="D15" s="88">
        <f>165+186+80</f>
        <v>431</v>
      </c>
      <c r="E15" s="210"/>
    </row>
    <row r="16" spans="1:5" ht="24" customHeight="1">
      <c r="A16" s="98" t="s">
        <v>136</v>
      </c>
      <c r="B16" s="99" t="s">
        <v>137</v>
      </c>
      <c r="C16" s="86">
        <v>46000</v>
      </c>
      <c r="D16" s="88">
        <f>610+3920+550+7880+5100</f>
        <v>18060</v>
      </c>
      <c r="E16" s="210"/>
    </row>
    <row r="17" spans="1:5" ht="23.25">
      <c r="A17" s="98" t="s">
        <v>138</v>
      </c>
      <c r="B17" s="99" t="s">
        <v>139</v>
      </c>
      <c r="C17" s="86">
        <v>1200</v>
      </c>
      <c r="D17" s="88">
        <f>60+80+20</f>
        <v>160</v>
      </c>
      <c r="E17" s="210"/>
    </row>
    <row r="18" spans="1:5" ht="24" customHeight="1">
      <c r="A18" s="98" t="s">
        <v>140</v>
      </c>
      <c r="B18" s="99"/>
      <c r="C18" s="86">
        <v>600</v>
      </c>
      <c r="D18" s="88">
        <f>120+50</f>
        <v>170</v>
      </c>
      <c r="E18" s="210"/>
    </row>
    <row r="19" spans="1:5" ht="23.25">
      <c r="A19" s="98" t="s">
        <v>141</v>
      </c>
      <c r="B19" s="99" t="s">
        <v>142</v>
      </c>
      <c r="C19" s="86">
        <v>5000</v>
      </c>
      <c r="D19" s="100">
        <f>10504+10835</f>
        <v>21339</v>
      </c>
      <c r="E19" s="210"/>
    </row>
    <row r="20" spans="1:5" ht="26.25" customHeight="1">
      <c r="A20" s="101" t="s">
        <v>143</v>
      </c>
      <c r="B20" s="84" t="s">
        <v>144</v>
      </c>
      <c r="C20" s="102">
        <v>2000</v>
      </c>
      <c r="D20" s="100">
        <f>500+200</f>
        <v>700</v>
      </c>
      <c r="E20" s="210"/>
    </row>
    <row r="21" spans="1:5" ht="24.75" customHeight="1">
      <c r="A21" s="103" t="s">
        <v>145</v>
      </c>
      <c r="B21" s="99" t="s">
        <v>146</v>
      </c>
      <c r="C21" s="86">
        <v>2000</v>
      </c>
      <c r="D21" s="100">
        <f>200+700+100</f>
        <v>1000</v>
      </c>
      <c r="E21" s="210"/>
    </row>
    <row r="22" spans="1:5" ht="24.75" customHeight="1">
      <c r="A22" s="103" t="s">
        <v>147</v>
      </c>
      <c r="B22" s="99"/>
      <c r="C22" s="86"/>
      <c r="D22" s="100"/>
      <c r="E22" s="210"/>
    </row>
    <row r="23" spans="1:5" ht="24.75" customHeight="1">
      <c r="A23" s="98" t="s">
        <v>148</v>
      </c>
      <c r="B23" s="99" t="s">
        <v>149</v>
      </c>
      <c r="C23" s="88">
        <v>0</v>
      </c>
      <c r="D23" s="100">
        <f>2000</f>
        <v>2000</v>
      </c>
      <c r="E23" s="210"/>
    </row>
    <row r="24" spans="1:5" ht="25.5" customHeight="1">
      <c r="A24" s="98" t="s">
        <v>150</v>
      </c>
      <c r="B24" s="84" t="s">
        <v>151</v>
      </c>
      <c r="C24" s="102">
        <v>500</v>
      </c>
      <c r="D24" s="100">
        <v>0</v>
      </c>
      <c r="E24" s="210"/>
    </row>
    <row r="25" spans="1:5" ht="26.25" customHeight="1" thickBot="1">
      <c r="A25" s="104" t="s">
        <v>152</v>
      </c>
      <c r="B25" s="84" t="s">
        <v>153</v>
      </c>
      <c r="C25" s="102">
        <v>500</v>
      </c>
      <c r="D25" s="100">
        <v>0</v>
      </c>
      <c r="E25" s="210"/>
    </row>
    <row r="26" spans="1:5" ht="30" customHeight="1" thickBot="1">
      <c r="A26" s="105" t="s">
        <v>49</v>
      </c>
      <c r="B26" s="93"/>
      <c r="C26" s="94">
        <f>SUM(C14:C25)</f>
        <v>80700</v>
      </c>
      <c r="D26" s="106">
        <f>SUM(D14:D25)</f>
        <v>49674</v>
      </c>
      <c r="E26" s="210"/>
    </row>
    <row r="27" spans="1:5" ht="27" customHeight="1">
      <c r="A27" s="79" t="s">
        <v>154</v>
      </c>
      <c r="B27" s="107" t="s">
        <v>155</v>
      </c>
      <c r="C27" s="77"/>
      <c r="D27" s="78"/>
      <c r="E27" s="210"/>
    </row>
    <row r="28" spans="1:5" ht="24.75" customHeight="1">
      <c r="A28" s="83" t="s">
        <v>156</v>
      </c>
      <c r="B28" s="84" t="s">
        <v>157</v>
      </c>
      <c r="C28" s="85">
        <v>500000</v>
      </c>
      <c r="D28" s="100">
        <f>64372.58+30637.92</f>
        <v>95010.5</v>
      </c>
      <c r="E28" s="210"/>
    </row>
    <row r="29" spans="1:5" ht="24.75" customHeight="1">
      <c r="A29" s="83" t="s">
        <v>158</v>
      </c>
      <c r="B29" s="89" t="s">
        <v>157</v>
      </c>
      <c r="C29" s="90">
        <v>7000</v>
      </c>
      <c r="D29" s="108"/>
      <c r="E29" s="210"/>
    </row>
    <row r="30" spans="1:5" ht="26.25" customHeight="1" thickBot="1">
      <c r="A30" s="83" t="s">
        <v>250</v>
      </c>
      <c r="B30" s="89" t="s">
        <v>157</v>
      </c>
      <c r="C30" s="88">
        <v>0</v>
      </c>
      <c r="D30" s="108">
        <f>6000+3000+3000</f>
        <v>12000</v>
      </c>
      <c r="E30" s="210"/>
    </row>
    <row r="31" spans="1:5" ht="26.25" customHeight="1" thickBot="1">
      <c r="A31" s="109" t="s">
        <v>49</v>
      </c>
      <c r="B31" s="110"/>
      <c r="C31" s="111">
        <f>SUM(C28:C30)</f>
        <v>507000</v>
      </c>
      <c r="D31" s="112">
        <f>SUM(D28:D30)</f>
        <v>107010.5</v>
      </c>
      <c r="E31" s="210"/>
    </row>
    <row r="32" spans="1:5" ht="26.25" customHeight="1">
      <c r="A32" s="113" t="s">
        <v>159</v>
      </c>
      <c r="B32" s="114" t="s">
        <v>160</v>
      </c>
      <c r="C32" s="115"/>
      <c r="D32" s="116"/>
      <c r="E32" s="210"/>
    </row>
    <row r="33" spans="1:5" ht="23.25">
      <c r="A33" s="117" t="s">
        <v>161</v>
      </c>
      <c r="B33" s="118" t="s">
        <v>162</v>
      </c>
      <c r="C33" s="119">
        <v>10000</v>
      </c>
      <c r="D33" s="100">
        <f>3000+1000</f>
        <v>4000</v>
      </c>
      <c r="E33" s="210"/>
    </row>
    <row r="34" spans="1:5" ht="23.25">
      <c r="A34" s="98" t="s">
        <v>163</v>
      </c>
      <c r="B34" s="120" t="s">
        <v>164</v>
      </c>
      <c r="C34" s="86">
        <v>1000</v>
      </c>
      <c r="D34" s="121">
        <f>84+64+34+34+18</f>
        <v>234</v>
      </c>
      <c r="E34" s="210"/>
    </row>
    <row r="35" spans="1:5" ht="24" thickBot="1">
      <c r="A35" s="98" t="s">
        <v>165</v>
      </c>
      <c r="B35" s="122" t="s">
        <v>166</v>
      </c>
      <c r="C35" s="123">
        <v>30000</v>
      </c>
      <c r="D35" s="124">
        <f>1980+1410+2130+2360+2200</f>
        <v>10080</v>
      </c>
      <c r="E35" s="210"/>
    </row>
    <row r="36" spans="1:5" ht="23.25" customHeight="1" thickBot="1">
      <c r="A36" s="92" t="s">
        <v>49</v>
      </c>
      <c r="B36" s="125"/>
      <c r="C36" s="126">
        <f>SUM(C33:C35)</f>
        <v>41000</v>
      </c>
      <c r="D36" s="127">
        <f>SUM(D33:D35)</f>
        <v>14314</v>
      </c>
      <c r="E36" s="210"/>
    </row>
    <row r="37" spans="1:5" ht="23.25">
      <c r="A37" s="128" t="s">
        <v>167</v>
      </c>
      <c r="B37" s="129"/>
      <c r="C37" s="82"/>
      <c r="D37" s="97"/>
      <c r="E37" s="210"/>
    </row>
    <row r="38" spans="1:5" ht="23.25">
      <c r="A38" s="95" t="s">
        <v>168</v>
      </c>
      <c r="B38" s="129">
        <v>420000</v>
      </c>
      <c r="C38" s="82"/>
      <c r="D38" s="130"/>
      <c r="E38" s="210"/>
    </row>
    <row r="39" spans="1:5" ht="23.25">
      <c r="A39" s="98" t="s">
        <v>169</v>
      </c>
      <c r="B39" s="131">
        <v>421002</v>
      </c>
      <c r="C39" s="86">
        <v>15000000</v>
      </c>
      <c r="D39" s="132">
        <f>2099047.67+54018.78+1059269.71</f>
        <v>3212336.1599999997</v>
      </c>
      <c r="E39" s="210"/>
    </row>
    <row r="40" spans="1:5" ht="23.25">
      <c r="A40" s="98" t="s">
        <v>170</v>
      </c>
      <c r="B40" s="131">
        <v>421003</v>
      </c>
      <c r="C40" s="86">
        <v>500000</v>
      </c>
      <c r="D40" s="132">
        <f>64148.21+60141.91</f>
        <v>124290.12</v>
      </c>
      <c r="E40" s="210"/>
    </row>
    <row r="41" spans="1:5" ht="23.25">
      <c r="A41" s="98" t="s">
        <v>171</v>
      </c>
      <c r="B41" s="131">
        <v>421005</v>
      </c>
      <c r="C41" s="86">
        <v>20000</v>
      </c>
      <c r="D41" s="132">
        <f>7844.2+8899.2</f>
        <v>16743.4</v>
      </c>
      <c r="E41" s="210"/>
    </row>
    <row r="42" spans="1:5" ht="23.25">
      <c r="A42" s="98" t="s">
        <v>172</v>
      </c>
      <c r="B42" s="131">
        <v>421006</v>
      </c>
      <c r="C42" s="86">
        <v>300000</v>
      </c>
      <c r="D42" s="132">
        <f>54007.46+53377.52+37983.58</f>
        <v>145368.56</v>
      </c>
      <c r="E42" s="210"/>
    </row>
    <row r="43" spans="1:5" ht="23.25">
      <c r="A43" s="133" t="s">
        <v>173</v>
      </c>
      <c r="B43" s="131">
        <v>421007</v>
      </c>
      <c r="C43" s="86">
        <v>400000</v>
      </c>
      <c r="D43" s="132">
        <f>81547.49+73698.65+271.6+49295.06</f>
        <v>204812.80000000002</v>
      </c>
      <c r="E43" s="210"/>
    </row>
    <row r="44" spans="1:5" ht="23.25">
      <c r="A44" s="117" t="s">
        <v>174</v>
      </c>
      <c r="B44" s="131">
        <v>421012</v>
      </c>
      <c r="C44" s="86">
        <v>20000</v>
      </c>
      <c r="D44" s="134">
        <f>17025.17</f>
        <v>17025.17</v>
      </c>
      <c r="E44" s="210"/>
    </row>
    <row r="45" spans="1:5" ht="23.25">
      <c r="A45" s="98" t="s">
        <v>175</v>
      </c>
      <c r="B45" s="131">
        <v>421013</v>
      </c>
      <c r="C45" s="86">
        <v>30000</v>
      </c>
      <c r="D45" s="132">
        <f>6189.78+5270.48</f>
        <v>11460.259999999998</v>
      </c>
      <c r="E45" s="210"/>
    </row>
    <row r="46" spans="1:5" ht="24" thickBot="1">
      <c r="A46" s="103" t="s">
        <v>176</v>
      </c>
      <c r="B46" s="135">
        <v>421015</v>
      </c>
      <c r="C46" s="136">
        <v>400000</v>
      </c>
      <c r="D46" s="132">
        <f>76182+25944+10092+12260</f>
        <v>124478</v>
      </c>
      <c r="E46" s="210"/>
    </row>
    <row r="47" spans="1:5" ht="24" thickBot="1">
      <c r="A47" s="92" t="s">
        <v>49</v>
      </c>
      <c r="B47" s="137"/>
      <c r="C47" s="138">
        <f>SUM(C39:C46)</f>
        <v>16670000</v>
      </c>
      <c r="D47" s="112">
        <f>SUM(D39:D46)</f>
        <v>3856514.4699999993</v>
      </c>
      <c r="E47" s="210"/>
    </row>
    <row r="48" spans="1:5" ht="23.25">
      <c r="A48" s="139" t="s">
        <v>167</v>
      </c>
      <c r="B48" s="140"/>
      <c r="C48" s="141"/>
      <c r="D48" s="142"/>
      <c r="E48" s="210"/>
    </row>
    <row r="49" spans="1:5" ht="23.25">
      <c r="A49" s="143" t="s">
        <v>177</v>
      </c>
      <c r="B49" s="144">
        <v>430000</v>
      </c>
      <c r="C49" s="145"/>
      <c r="D49" s="146"/>
      <c r="E49" s="210"/>
    </row>
    <row r="50" spans="1:5" ht="24" thickBot="1">
      <c r="A50" s="147" t="s">
        <v>178</v>
      </c>
      <c r="B50" s="148">
        <v>431002</v>
      </c>
      <c r="C50" s="149">
        <v>10000000</v>
      </c>
      <c r="D50" s="132">
        <f>1339952+4410783+26250</f>
        <v>5776985</v>
      </c>
      <c r="E50" s="210"/>
    </row>
    <row r="51" spans="1:5" ht="24" thickBot="1">
      <c r="A51" s="105" t="s">
        <v>49</v>
      </c>
      <c r="B51" s="150"/>
      <c r="C51" s="111">
        <f>SUM(C50)</f>
        <v>10000000</v>
      </c>
      <c r="D51" s="112">
        <f>SUM(D50)</f>
        <v>5776985</v>
      </c>
      <c r="E51" s="210"/>
    </row>
    <row r="52" spans="1:5" ht="23.25">
      <c r="A52" s="151" t="s">
        <v>179</v>
      </c>
      <c r="B52" s="152"/>
      <c r="C52" s="153"/>
      <c r="D52" s="154"/>
      <c r="E52" s="210"/>
    </row>
    <row r="53" spans="1:5" ht="23.25">
      <c r="A53" s="155" t="s">
        <v>180</v>
      </c>
      <c r="B53" s="144">
        <v>440000</v>
      </c>
      <c r="C53" s="149"/>
      <c r="D53" s="156"/>
      <c r="E53" s="210"/>
    </row>
    <row r="54" spans="1:5" ht="23.25">
      <c r="A54" s="157" t="s">
        <v>181</v>
      </c>
      <c r="B54" s="158"/>
      <c r="C54" s="146"/>
      <c r="D54" s="132">
        <f>523500+174500+174500</f>
        <v>872500</v>
      </c>
      <c r="E54" s="210"/>
    </row>
    <row r="55" spans="1:5" ht="23.25">
      <c r="A55" s="159" t="s">
        <v>182</v>
      </c>
      <c r="B55" s="158"/>
      <c r="C55" s="146"/>
      <c r="D55" s="132">
        <f>102000+115600</f>
        <v>217600</v>
      </c>
      <c r="E55" s="210"/>
    </row>
    <row r="56" spans="1:5" ht="23.25">
      <c r="A56" s="159" t="s">
        <v>183</v>
      </c>
      <c r="B56" s="160"/>
      <c r="C56" s="172"/>
      <c r="D56" s="132">
        <v>67410</v>
      </c>
      <c r="E56" s="210"/>
    </row>
    <row r="57" spans="1:5" ht="24" thickBot="1">
      <c r="A57" s="159" t="s">
        <v>328</v>
      </c>
      <c r="B57" s="160"/>
      <c r="C57" s="172"/>
      <c r="D57" s="132">
        <v>182400</v>
      </c>
      <c r="E57" s="210"/>
    </row>
    <row r="58" spans="1:5" ht="24" thickBot="1">
      <c r="A58" s="161" t="s">
        <v>49</v>
      </c>
      <c r="B58" s="150"/>
      <c r="C58" s="138"/>
      <c r="D58" s="127">
        <f>SUM(D54:D57)</f>
        <v>1339910</v>
      </c>
      <c r="E58" s="210"/>
    </row>
    <row r="59" spans="1:5" ht="23.25">
      <c r="A59" s="162" t="s">
        <v>184</v>
      </c>
      <c r="B59" s="152"/>
      <c r="C59" s="173"/>
      <c r="D59" s="171"/>
      <c r="E59" s="210"/>
    </row>
    <row r="60" spans="1:5" ht="23.25">
      <c r="A60" s="163" t="s">
        <v>185</v>
      </c>
      <c r="B60" s="82"/>
      <c r="C60" s="174"/>
      <c r="D60" s="132">
        <f>85565+127800</f>
        <v>213365</v>
      </c>
      <c r="E60" s="210"/>
    </row>
    <row r="61" spans="1:5" ht="24" thickBot="1">
      <c r="A61" s="163" t="s">
        <v>186</v>
      </c>
      <c r="B61" s="160"/>
      <c r="C61" s="175"/>
      <c r="D61" s="132">
        <f>227665+114675</f>
        <v>342340</v>
      </c>
      <c r="E61" s="210"/>
    </row>
    <row r="62" spans="1:5" ht="24" thickBot="1">
      <c r="A62" s="164" t="s">
        <v>49</v>
      </c>
      <c r="B62" s="150"/>
      <c r="C62" s="111"/>
      <c r="D62" s="112">
        <f>SUM(D60:D61)</f>
        <v>555705</v>
      </c>
      <c r="E62" s="210"/>
    </row>
    <row r="63" spans="1:5" ht="24" thickBot="1">
      <c r="A63" s="165" t="s">
        <v>187</v>
      </c>
      <c r="B63" s="166"/>
      <c r="C63" s="167">
        <f>C12+C26+C31+C36+C47+C51+C58+C62</f>
        <v>27483700</v>
      </c>
      <c r="D63" s="168">
        <f>D12+D26+D31+D36+D47+D51+D58+D62</f>
        <v>11790091.469999999</v>
      </c>
      <c r="E63" s="210"/>
    </row>
    <row r="64" ht="21.75">
      <c r="E64" s="210"/>
    </row>
    <row r="65" ht="21.75">
      <c r="E65" s="210"/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H11" sqref="H11"/>
    </sheetView>
  </sheetViews>
  <sheetFormatPr defaultColWidth="9.140625" defaultRowHeight="21.75"/>
  <cols>
    <col min="1" max="1" width="9.140625" style="0" customWidth="1"/>
    <col min="2" max="2" width="29.8515625" style="0" customWidth="1"/>
    <col min="3" max="3" width="22.00390625" style="0" customWidth="1"/>
    <col min="4" max="4" width="21.7109375" style="0" customWidth="1"/>
  </cols>
  <sheetData>
    <row r="1" spans="1:10" ht="29.25">
      <c r="A1" s="278" t="s">
        <v>116</v>
      </c>
      <c r="B1" s="278"/>
      <c r="C1" s="278"/>
      <c r="D1" s="278"/>
      <c r="E1" s="278"/>
      <c r="F1" s="184"/>
      <c r="G1" s="180"/>
      <c r="H1" s="180"/>
      <c r="I1" s="180"/>
      <c r="J1" s="180"/>
    </row>
    <row r="2" spans="1:10" ht="29.25">
      <c r="A2" s="278" t="s">
        <v>206</v>
      </c>
      <c r="B2" s="278"/>
      <c r="C2" s="278"/>
      <c r="D2" s="278"/>
      <c r="E2" s="278"/>
      <c r="F2" s="184"/>
      <c r="G2" s="180"/>
      <c r="H2" s="180"/>
      <c r="I2" s="180"/>
      <c r="J2" s="180"/>
    </row>
    <row r="3" spans="1:10" ht="29.25">
      <c r="A3" s="278" t="s">
        <v>326</v>
      </c>
      <c r="B3" s="278"/>
      <c r="C3" s="278"/>
      <c r="D3" s="278"/>
      <c r="E3" s="278"/>
      <c r="F3" s="184"/>
      <c r="G3" s="180"/>
      <c r="H3" s="180"/>
      <c r="I3" s="180"/>
      <c r="J3" s="180"/>
    </row>
    <row r="4" spans="1:10" ht="24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24">
      <c r="A5" s="61" t="s">
        <v>207</v>
      </c>
      <c r="B5" s="180"/>
      <c r="C5" s="176" t="s">
        <v>15</v>
      </c>
      <c r="D5" s="61" t="s">
        <v>213</v>
      </c>
      <c r="E5" s="47"/>
      <c r="F5" s="180"/>
      <c r="G5" s="180"/>
      <c r="H5" s="180"/>
      <c r="I5" s="180"/>
      <c r="J5" s="180"/>
    </row>
    <row r="6" spans="1:10" ht="24">
      <c r="A6" s="180"/>
      <c r="B6" s="47" t="s">
        <v>208</v>
      </c>
      <c r="C6" s="185">
        <v>2065195.93</v>
      </c>
      <c r="D6" s="182">
        <f>4967+4597619.18+728874+4735073.6+2065195.93</f>
        <v>12131729.709999999</v>
      </c>
      <c r="E6" s="47"/>
      <c r="F6" s="180"/>
      <c r="G6" s="180"/>
      <c r="H6" s="180"/>
      <c r="I6" s="180"/>
      <c r="J6" s="180"/>
    </row>
    <row r="7" spans="1:10" ht="24">
      <c r="A7" s="180"/>
      <c r="B7" s="47" t="s">
        <v>209</v>
      </c>
      <c r="C7" s="185">
        <v>121158.12</v>
      </c>
      <c r="D7" s="182">
        <f>18063.8+12906.18+4841.8+12801.54+121158.12</f>
        <v>169771.44</v>
      </c>
      <c r="E7" s="47"/>
      <c r="F7" s="180"/>
      <c r="G7" s="180"/>
      <c r="H7" s="180"/>
      <c r="I7" s="180"/>
      <c r="J7" s="180"/>
    </row>
    <row r="8" spans="1:10" ht="24">
      <c r="A8" s="180"/>
      <c r="B8" s="47" t="s">
        <v>215</v>
      </c>
      <c r="C8" s="185">
        <v>527.26</v>
      </c>
      <c r="D8" s="182">
        <f>11.4+527.26</f>
        <v>538.66</v>
      </c>
      <c r="E8" s="47"/>
      <c r="F8" s="180"/>
      <c r="G8" s="180"/>
      <c r="H8" s="180"/>
      <c r="I8" s="180"/>
      <c r="J8" s="180"/>
    </row>
    <row r="9" spans="1:10" ht="29.25" customHeight="1" thickBot="1">
      <c r="A9" s="180"/>
      <c r="B9" s="61" t="s">
        <v>49</v>
      </c>
      <c r="C9" s="186">
        <f>SUM(C6:C8)</f>
        <v>2186881.3099999996</v>
      </c>
      <c r="D9" s="183">
        <f>SUM(D6:D8)</f>
        <v>12302039.809999999</v>
      </c>
      <c r="E9" s="37"/>
      <c r="F9" s="181"/>
      <c r="G9" s="181"/>
      <c r="H9" s="181"/>
      <c r="I9" s="181"/>
      <c r="J9" s="180"/>
    </row>
    <row r="10" spans="1:10" ht="24.75" thickTop="1">
      <c r="A10" s="61" t="s">
        <v>33</v>
      </c>
      <c r="B10" s="180"/>
      <c r="C10" s="47"/>
      <c r="D10" s="47"/>
      <c r="E10" s="47"/>
      <c r="F10" s="180"/>
      <c r="G10" s="180"/>
      <c r="H10" s="180"/>
      <c r="I10" s="180"/>
      <c r="J10" s="180"/>
    </row>
    <row r="11" spans="1:10" ht="24">
      <c r="A11" s="180"/>
      <c r="B11" s="47" t="s">
        <v>210</v>
      </c>
      <c r="C11" s="182">
        <v>1888181.89</v>
      </c>
      <c r="D11" s="182">
        <f>1208098.76+2021093.57+2567529.05+1485099.4+1888181.89</f>
        <v>9170002.67</v>
      </c>
      <c r="E11" s="47"/>
      <c r="F11" s="180"/>
      <c r="G11" s="180"/>
      <c r="H11" s="180"/>
      <c r="I11" s="180"/>
      <c r="J11" s="180"/>
    </row>
    <row r="12" spans="1:10" ht="24">
      <c r="A12" s="180"/>
      <c r="B12" s="47" t="s">
        <v>211</v>
      </c>
      <c r="C12" s="182">
        <v>124051.62</v>
      </c>
      <c r="D12" s="182">
        <f>14942.42+13763.8+18107+23750.67+124051.62</f>
        <v>194615.51</v>
      </c>
      <c r="E12" s="47"/>
      <c r="F12" s="180"/>
      <c r="G12" s="180"/>
      <c r="H12" s="180"/>
      <c r="I12" s="180"/>
      <c r="J12" s="180"/>
    </row>
    <row r="13" spans="1:10" ht="24">
      <c r="A13" s="180"/>
      <c r="B13" s="47" t="s">
        <v>212</v>
      </c>
      <c r="C13" s="182">
        <v>1442398</v>
      </c>
      <c r="D13" s="182">
        <f>281134+107659+662718+303498+1442398</f>
        <v>2797407</v>
      </c>
      <c r="E13" s="47"/>
      <c r="F13" s="180"/>
      <c r="G13" s="180"/>
      <c r="H13" s="180"/>
      <c r="I13" s="180"/>
      <c r="J13" s="180"/>
    </row>
    <row r="14" spans="1:10" ht="33" customHeight="1" thickBot="1">
      <c r="A14" s="180"/>
      <c r="B14" s="61" t="s">
        <v>49</v>
      </c>
      <c r="C14" s="60">
        <f>SUM(C11:C13)</f>
        <v>3454631.51</v>
      </c>
      <c r="D14" s="183">
        <f>SUM(D11:D13)</f>
        <v>12162025.18</v>
      </c>
      <c r="E14" s="37"/>
      <c r="F14" s="181"/>
      <c r="G14" s="181"/>
      <c r="H14" s="181"/>
      <c r="I14" s="181"/>
      <c r="J14" s="180"/>
    </row>
    <row r="15" spans="1:10" ht="19.5" customHeight="1" thickTop="1">
      <c r="A15" s="180"/>
      <c r="B15" s="61"/>
      <c r="C15" s="187"/>
      <c r="D15" s="188"/>
      <c r="E15" s="37"/>
      <c r="F15" s="181"/>
      <c r="G15" s="181"/>
      <c r="H15" s="181"/>
      <c r="I15" s="181"/>
      <c r="J15" s="180"/>
    </row>
    <row r="16" spans="1:10" ht="31.5" customHeight="1" thickBot="1">
      <c r="A16" s="47"/>
      <c r="B16" s="37" t="s">
        <v>214</v>
      </c>
      <c r="C16" s="252">
        <v>2935538.47</v>
      </c>
      <c r="D16" s="252">
        <v>1407764.8</v>
      </c>
      <c r="E16" s="37"/>
      <c r="F16" s="181"/>
      <c r="G16" s="181"/>
      <c r="H16" s="181"/>
      <c r="I16" s="181"/>
      <c r="J16" s="180"/>
    </row>
    <row r="17" spans="1:10" ht="24.75" thickTop="1">
      <c r="A17" s="180"/>
      <c r="B17" s="180"/>
      <c r="C17" s="47"/>
      <c r="D17" s="47"/>
      <c r="E17" s="47"/>
      <c r="F17" s="180"/>
      <c r="G17" s="180"/>
      <c r="H17" s="180"/>
      <c r="I17" s="180"/>
      <c r="J17" s="180"/>
    </row>
    <row r="18" spans="1:10" ht="24">
      <c r="A18" s="180"/>
      <c r="B18" s="180"/>
      <c r="C18" s="47"/>
      <c r="D18" s="47"/>
      <c r="E18" s="47"/>
      <c r="F18" s="180"/>
      <c r="G18" s="180"/>
      <c r="H18" s="180"/>
      <c r="I18" s="180"/>
      <c r="J18" s="180"/>
    </row>
    <row r="19" spans="1:10" ht="24">
      <c r="A19" s="180"/>
      <c r="B19" s="180"/>
      <c r="C19" s="47"/>
      <c r="D19" s="47"/>
      <c r="E19" s="47"/>
      <c r="F19" s="180"/>
      <c r="G19" s="180"/>
      <c r="H19" s="180"/>
      <c r="I19" s="180"/>
      <c r="J19" s="180"/>
    </row>
    <row r="20" spans="1:10" ht="24">
      <c r="A20" s="180"/>
      <c r="B20" s="180"/>
      <c r="C20" s="47"/>
      <c r="D20" s="47"/>
      <c r="E20" s="47"/>
      <c r="F20" s="180"/>
      <c r="G20" s="180"/>
      <c r="H20" s="180"/>
      <c r="I20" s="180"/>
      <c r="J20" s="180"/>
    </row>
    <row r="21" spans="1:10" ht="24">
      <c r="A21" s="180"/>
      <c r="B21" s="180"/>
      <c r="C21" s="47"/>
      <c r="D21" s="47"/>
      <c r="E21" s="47"/>
      <c r="F21" s="180"/>
      <c r="G21" s="180"/>
      <c r="H21" s="180"/>
      <c r="I21" s="180"/>
      <c r="J21" s="180"/>
    </row>
    <row r="22" spans="1:10" ht="24">
      <c r="A22" s="180"/>
      <c r="B22" s="180"/>
      <c r="C22" s="47"/>
      <c r="D22" s="47"/>
      <c r="E22" s="47"/>
      <c r="F22" s="180"/>
      <c r="G22" s="180"/>
      <c r="H22" s="180"/>
      <c r="I22" s="180"/>
      <c r="J22" s="180"/>
    </row>
    <row r="23" spans="1:10" ht="24">
      <c r="A23" s="180"/>
      <c r="B23" s="180"/>
      <c r="C23" s="47"/>
      <c r="D23" s="47"/>
      <c r="E23" s="47"/>
      <c r="F23" s="180"/>
      <c r="G23" s="180"/>
      <c r="H23" s="180"/>
      <c r="I23" s="180"/>
      <c r="J23" s="180"/>
    </row>
    <row r="24" spans="1:10" ht="24">
      <c r="A24" s="180"/>
      <c r="B24" s="180"/>
      <c r="C24" s="47"/>
      <c r="D24" s="47"/>
      <c r="E24" s="47"/>
      <c r="F24" s="180"/>
      <c r="G24" s="180"/>
      <c r="H24" s="180"/>
      <c r="I24" s="180"/>
      <c r="J24" s="180"/>
    </row>
    <row r="25" spans="1:10" ht="24">
      <c r="A25" s="180"/>
      <c r="B25" s="180"/>
      <c r="C25" s="47"/>
      <c r="D25" s="47"/>
      <c r="E25" s="47"/>
      <c r="F25" s="180"/>
      <c r="G25" s="180"/>
      <c r="H25" s="180"/>
      <c r="I25" s="180"/>
      <c r="J25" s="180"/>
    </row>
    <row r="26" spans="1:10" ht="24">
      <c r="A26" s="180"/>
      <c r="B26" s="180"/>
      <c r="C26" s="47"/>
      <c r="D26" s="47"/>
      <c r="E26" s="47"/>
      <c r="F26" s="180"/>
      <c r="G26" s="180"/>
      <c r="H26" s="180"/>
      <c r="I26" s="180"/>
      <c r="J26" s="180"/>
    </row>
    <row r="27" spans="1:10" ht="24">
      <c r="A27" s="180"/>
      <c r="B27" s="180"/>
      <c r="C27" s="47"/>
      <c r="D27" s="47"/>
      <c r="E27" s="47"/>
      <c r="F27" s="180"/>
      <c r="G27" s="180"/>
      <c r="H27" s="180"/>
      <c r="I27" s="180"/>
      <c r="J27" s="180"/>
    </row>
    <row r="28" spans="1:10" ht="24">
      <c r="A28" s="180"/>
      <c r="B28" s="180"/>
      <c r="C28" s="47"/>
      <c r="D28" s="47"/>
      <c r="E28" s="47"/>
      <c r="F28" s="180"/>
      <c r="G28" s="180"/>
      <c r="H28" s="180"/>
      <c r="I28" s="180"/>
      <c r="J28" s="180"/>
    </row>
    <row r="29" spans="1:10" ht="24">
      <c r="A29" s="180"/>
      <c r="B29" s="180"/>
      <c r="C29" s="47"/>
      <c r="D29" s="47"/>
      <c r="E29" s="47"/>
      <c r="F29" s="180"/>
      <c r="G29" s="180"/>
      <c r="H29" s="180"/>
      <c r="I29" s="180"/>
      <c r="J29" s="180"/>
    </row>
    <row r="30" spans="1:10" ht="24">
      <c r="A30" s="180"/>
      <c r="B30" s="180"/>
      <c r="C30" s="47"/>
      <c r="D30" s="47"/>
      <c r="E30" s="47"/>
      <c r="F30" s="180"/>
      <c r="G30" s="180"/>
      <c r="H30" s="180"/>
      <c r="I30" s="180"/>
      <c r="J30" s="180"/>
    </row>
    <row r="31" spans="1:10" ht="24">
      <c r="A31" s="180"/>
      <c r="B31" s="180"/>
      <c r="C31" s="47"/>
      <c r="D31" s="47"/>
      <c r="E31" s="47"/>
      <c r="F31" s="180"/>
      <c r="G31" s="180"/>
      <c r="H31" s="180"/>
      <c r="I31" s="180"/>
      <c r="J31" s="180"/>
    </row>
    <row r="32" spans="1:10" ht="24">
      <c r="A32" s="180"/>
      <c r="B32" s="180"/>
      <c r="C32" s="47"/>
      <c r="D32" s="47"/>
      <c r="E32" s="47"/>
      <c r="F32" s="180"/>
      <c r="G32" s="180"/>
      <c r="H32" s="180"/>
      <c r="I32" s="180"/>
      <c r="J32" s="180"/>
    </row>
    <row r="33" spans="1:10" ht="24">
      <c r="A33" s="180"/>
      <c r="B33" s="180"/>
      <c r="C33" s="47"/>
      <c r="D33" s="47"/>
      <c r="E33" s="47"/>
      <c r="F33" s="180"/>
      <c r="G33" s="180"/>
      <c r="H33" s="180"/>
      <c r="I33" s="180"/>
      <c r="J33" s="180"/>
    </row>
    <row r="34" spans="1:10" ht="24">
      <c r="A34" s="180"/>
      <c r="B34" s="180"/>
      <c r="C34" s="47"/>
      <c r="D34" s="47"/>
      <c r="E34" s="47"/>
      <c r="F34" s="180"/>
      <c r="G34" s="180"/>
      <c r="H34" s="180"/>
      <c r="I34" s="180"/>
      <c r="J34" s="180"/>
    </row>
    <row r="35" spans="1:10" ht="24">
      <c r="A35" s="180"/>
      <c r="B35" s="180"/>
      <c r="C35" s="47"/>
      <c r="D35" s="47"/>
      <c r="E35" s="47"/>
      <c r="F35" s="180"/>
      <c r="G35" s="180"/>
      <c r="H35" s="180"/>
      <c r="I35" s="180"/>
      <c r="J35" s="180"/>
    </row>
    <row r="36" spans="1:10" ht="24">
      <c r="A36" s="180"/>
      <c r="B36" s="180"/>
      <c r="C36" s="47"/>
      <c r="D36" s="47"/>
      <c r="E36" s="47"/>
      <c r="F36" s="180"/>
      <c r="G36" s="180"/>
      <c r="H36" s="180"/>
      <c r="I36" s="180"/>
      <c r="J36" s="180"/>
    </row>
    <row r="37" spans="1:10" ht="24">
      <c r="A37" s="180"/>
      <c r="B37" s="180"/>
      <c r="C37" s="47"/>
      <c r="D37" s="47"/>
      <c r="E37" s="47"/>
      <c r="F37" s="180"/>
      <c r="G37" s="180"/>
      <c r="H37" s="180"/>
      <c r="I37" s="180"/>
      <c r="J37" s="180"/>
    </row>
    <row r="38" spans="1:10" ht="24">
      <c r="A38" s="180"/>
      <c r="B38" s="180"/>
      <c r="C38" s="47"/>
      <c r="D38" s="47"/>
      <c r="E38" s="47"/>
      <c r="F38" s="180"/>
      <c r="G38" s="180"/>
      <c r="H38" s="180"/>
      <c r="I38" s="180"/>
      <c r="J38" s="180"/>
    </row>
    <row r="39" spans="1:10" ht="24">
      <c r="A39" s="180"/>
      <c r="B39" s="180"/>
      <c r="C39" s="47"/>
      <c r="D39" s="47"/>
      <c r="E39" s="47"/>
      <c r="F39" s="180"/>
      <c r="G39" s="180"/>
      <c r="H39" s="180"/>
      <c r="I39" s="180"/>
      <c r="J39" s="180"/>
    </row>
    <row r="40" spans="1:10" ht="24">
      <c r="A40" s="180"/>
      <c r="B40" s="180"/>
      <c r="C40" s="47"/>
      <c r="D40" s="47"/>
      <c r="E40" s="47"/>
      <c r="F40" s="180"/>
      <c r="G40" s="180"/>
      <c r="H40" s="180"/>
      <c r="I40" s="180"/>
      <c r="J40" s="180"/>
    </row>
    <row r="41" spans="1:10" ht="24">
      <c r="A41" s="180"/>
      <c r="B41" s="180"/>
      <c r="C41" s="47"/>
      <c r="D41" s="47"/>
      <c r="E41" s="47"/>
      <c r="F41" s="180"/>
      <c r="G41" s="180"/>
      <c r="H41" s="180"/>
      <c r="I41" s="180"/>
      <c r="J41" s="180"/>
    </row>
    <row r="42" spans="1:10" ht="24">
      <c r="A42" s="180"/>
      <c r="B42" s="180"/>
      <c r="C42" s="47"/>
      <c r="D42" s="47"/>
      <c r="E42" s="47"/>
      <c r="F42" s="180"/>
      <c r="G42" s="180"/>
      <c r="H42" s="180"/>
      <c r="I42" s="180"/>
      <c r="J42" s="180"/>
    </row>
    <row r="43" spans="1:10" ht="24">
      <c r="A43" s="180"/>
      <c r="B43" s="180"/>
      <c r="C43" s="47"/>
      <c r="D43" s="47"/>
      <c r="E43" s="47"/>
      <c r="F43" s="180"/>
      <c r="G43" s="180"/>
      <c r="H43" s="180"/>
      <c r="I43" s="180"/>
      <c r="J43" s="180"/>
    </row>
    <row r="44" spans="1:10" ht="24">
      <c r="A44" s="180"/>
      <c r="B44" s="180"/>
      <c r="C44" s="47"/>
      <c r="D44" s="47"/>
      <c r="E44" s="47"/>
      <c r="F44" s="180"/>
      <c r="G44" s="180"/>
      <c r="H44" s="180"/>
      <c r="I44" s="180"/>
      <c r="J44" s="180"/>
    </row>
    <row r="45" spans="1:10" ht="24">
      <c r="A45" s="180"/>
      <c r="B45" s="180"/>
      <c r="C45" s="47"/>
      <c r="D45" s="47"/>
      <c r="E45" s="47"/>
      <c r="F45" s="180"/>
      <c r="G45" s="180"/>
      <c r="H45" s="180"/>
      <c r="I45" s="180"/>
      <c r="J45" s="180"/>
    </row>
    <row r="46" spans="1:10" ht="24">
      <c r="A46" s="180"/>
      <c r="B46" s="180"/>
      <c r="C46" s="47"/>
      <c r="D46" s="47"/>
      <c r="E46" s="47"/>
      <c r="F46" s="180"/>
      <c r="G46" s="180"/>
      <c r="H46" s="180"/>
      <c r="I46" s="180"/>
      <c r="J46" s="180"/>
    </row>
    <row r="47" spans="1:10" ht="24">
      <c r="A47" s="180"/>
      <c r="B47" s="180"/>
      <c r="C47" s="47"/>
      <c r="D47" s="47"/>
      <c r="E47" s="47"/>
      <c r="F47" s="180"/>
      <c r="G47" s="180"/>
      <c r="H47" s="180"/>
      <c r="I47" s="180"/>
      <c r="J47" s="180"/>
    </row>
    <row r="48" spans="1:10" ht="24">
      <c r="A48" s="180"/>
      <c r="B48" s="180"/>
      <c r="C48" s="47"/>
      <c r="D48" s="47"/>
      <c r="E48" s="47"/>
      <c r="F48" s="180"/>
      <c r="G48" s="180"/>
      <c r="H48" s="180"/>
      <c r="I48" s="180"/>
      <c r="J48" s="180"/>
    </row>
    <row r="49" spans="1:10" ht="24">
      <c r="A49" s="180"/>
      <c r="B49" s="180"/>
      <c r="C49" s="47"/>
      <c r="D49" s="47"/>
      <c r="E49" s="47"/>
      <c r="F49" s="180"/>
      <c r="G49" s="180"/>
      <c r="H49" s="180"/>
      <c r="I49" s="180"/>
      <c r="J49" s="180"/>
    </row>
    <row r="50" spans="1:10" ht="24">
      <c r="A50" s="180"/>
      <c r="B50" s="180"/>
      <c r="C50" s="47"/>
      <c r="D50" s="47"/>
      <c r="E50" s="47"/>
      <c r="F50" s="180"/>
      <c r="G50" s="180"/>
      <c r="H50" s="180"/>
      <c r="I50" s="180"/>
      <c r="J50" s="180"/>
    </row>
    <row r="51" spans="1:10" ht="24">
      <c r="A51" s="180"/>
      <c r="B51" s="180"/>
      <c r="C51" s="47"/>
      <c r="D51" s="47"/>
      <c r="E51" s="47"/>
      <c r="F51" s="180"/>
      <c r="G51" s="180"/>
      <c r="H51" s="180"/>
      <c r="I51" s="180"/>
      <c r="J51" s="180"/>
    </row>
    <row r="52" spans="1:10" ht="24">
      <c r="A52" s="180"/>
      <c r="B52" s="180"/>
      <c r="C52" s="47"/>
      <c r="D52" s="47"/>
      <c r="E52" s="47"/>
      <c r="F52" s="180"/>
      <c r="G52" s="180"/>
      <c r="H52" s="180"/>
      <c r="I52" s="180"/>
      <c r="J52" s="180"/>
    </row>
    <row r="53" spans="1:10" ht="24">
      <c r="A53" s="180"/>
      <c r="B53" s="180"/>
      <c r="C53" s="47"/>
      <c r="D53" s="47"/>
      <c r="E53" s="47"/>
      <c r="F53" s="180"/>
      <c r="G53" s="180"/>
      <c r="H53" s="180"/>
      <c r="I53" s="180"/>
      <c r="J53" s="180"/>
    </row>
    <row r="54" spans="1:10" ht="24">
      <c r="A54" s="180"/>
      <c r="B54" s="180"/>
      <c r="C54" s="47"/>
      <c r="D54" s="47"/>
      <c r="E54" s="47"/>
      <c r="F54" s="180"/>
      <c r="G54" s="180"/>
      <c r="H54" s="180"/>
      <c r="I54" s="180"/>
      <c r="J54" s="180"/>
    </row>
    <row r="55" spans="1:10" ht="24">
      <c r="A55" s="180"/>
      <c r="B55" s="180"/>
      <c r="C55" s="47"/>
      <c r="D55" s="47"/>
      <c r="E55" s="47"/>
      <c r="F55" s="180"/>
      <c r="G55" s="180"/>
      <c r="H55" s="180"/>
      <c r="I55" s="180"/>
      <c r="J55" s="180"/>
    </row>
    <row r="56" spans="1:10" ht="24">
      <c r="A56" s="180"/>
      <c r="B56" s="180"/>
      <c r="C56" s="47"/>
      <c r="D56" s="47"/>
      <c r="E56" s="47"/>
      <c r="F56" s="180"/>
      <c r="G56" s="180"/>
      <c r="H56" s="180"/>
      <c r="I56" s="180"/>
      <c r="J56" s="180"/>
    </row>
    <row r="57" spans="1:10" ht="24">
      <c r="A57" s="180"/>
      <c r="B57" s="180"/>
      <c r="C57" s="47"/>
      <c r="D57" s="47"/>
      <c r="E57" s="47"/>
      <c r="F57" s="180"/>
      <c r="G57" s="180"/>
      <c r="H57" s="180"/>
      <c r="I57" s="180"/>
      <c r="J57" s="180"/>
    </row>
    <row r="58" spans="1:10" ht="24">
      <c r="A58" s="180"/>
      <c r="B58" s="180"/>
      <c r="C58" s="47"/>
      <c r="D58" s="47"/>
      <c r="E58" s="47"/>
      <c r="F58" s="180"/>
      <c r="G58" s="180"/>
      <c r="H58" s="180"/>
      <c r="I58" s="180"/>
      <c r="J58" s="180"/>
    </row>
    <row r="59" spans="1:10" ht="24">
      <c r="A59" s="180"/>
      <c r="B59" s="180"/>
      <c r="C59" s="47"/>
      <c r="D59" s="47"/>
      <c r="E59" s="47"/>
      <c r="F59" s="180"/>
      <c r="G59" s="180"/>
      <c r="H59" s="180"/>
      <c r="I59" s="180"/>
      <c r="J59" s="180"/>
    </row>
    <row r="60" spans="1:10" ht="24">
      <c r="A60" s="180"/>
      <c r="B60" s="180"/>
      <c r="C60" s="47"/>
      <c r="D60" s="47"/>
      <c r="E60" s="47"/>
      <c r="F60" s="180"/>
      <c r="G60" s="180"/>
      <c r="H60" s="180"/>
      <c r="I60" s="180"/>
      <c r="J60" s="180"/>
    </row>
    <row r="61" spans="1:10" ht="24">
      <c r="A61" s="180"/>
      <c r="B61" s="180"/>
      <c r="C61" s="47"/>
      <c r="D61" s="47"/>
      <c r="E61" s="47"/>
      <c r="F61" s="180"/>
      <c r="G61" s="180"/>
      <c r="H61" s="180"/>
      <c r="I61" s="180"/>
      <c r="J61" s="180"/>
    </row>
    <row r="62" spans="1:10" ht="24">
      <c r="A62" s="180"/>
      <c r="B62" s="180"/>
      <c r="C62" s="47"/>
      <c r="D62" s="47"/>
      <c r="E62" s="47"/>
      <c r="F62" s="180"/>
      <c r="G62" s="180"/>
      <c r="H62" s="180"/>
      <c r="I62" s="180"/>
      <c r="J62" s="180"/>
    </row>
    <row r="63" spans="1:10" ht="24">
      <c r="A63" s="180"/>
      <c r="B63" s="180"/>
      <c r="C63" s="47"/>
      <c r="D63" s="47"/>
      <c r="E63" s="47"/>
      <c r="F63" s="180"/>
      <c r="G63" s="180"/>
      <c r="H63" s="180"/>
      <c r="I63" s="180"/>
      <c r="J63" s="180"/>
    </row>
    <row r="64" spans="1:10" ht="24">
      <c r="A64" s="180"/>
      <c r="B64" s="180"/>
      <c r="C64" s="47"/>
      <c r="D64" s="47"/>
      <c r="E64" s="47"/>
      <c r="F64" s="180"/>
      <c r="G64" s="180"/>
      <c r="H64" s="180"/>
      <c r="I64" s="180"/>
      <c r="J64" s="180"/>
    </row>
    <row r="65" spans="1:10" ht="24">
      <c r="A65" s="180"/>
      <c r="B65" s="180"/>
      <c r="C65" s="47"/>
      <c r="D65" s="47"/>
      <c r="E65" s="47"/>
      <c r="F65" s="180"/>
      <c r="G65" s="180"/>
      <c r="H65" s="180"/>
      <c r="I65" s="180"/>
      <c r="J65" s="180"/>
    </row>
    <row r="66" spans="1:10" ht="24">
      <c r="A66" s="180"/>
      <c r="B66" s="180"/>
      <c r="C66" s="47"/>
      <c r="D66" s="47"/>
      <c r="E66" s="47"/>
      <c r="F66" s="180"/>
      <c r="G66" s="180"/>
      <c r="H66" s="180"/>
      <c r="I66" s="180"/>
      <c r="J66" s="180"/>
    </row>
    <row r="67" spans="1:10" ht="24">
      <c r="A67" s="180"/>
      <c r="B67" s="180"/>
      <c r="C67" s="47"/>
      <c r="D67" s="47"/>
      <c r="E67" s="47"/>
      <c r="F67" s="180"/>
      <c r="G67" s="180"/>
      <c r="H67" s="180"/>
      <c r="I67" s="180"/>
      <c r="J67" s="180"/>
    </row>
    <row r="68" spans="1:10" ht="24">
      <c r="A68" s="180"/>
      <c r="B68" s="180"/>
      <c r="C68" s="47"/>
      <c r="D68" s="47"/>
      <c r="E68" s="47"/>
      <c r="F68" s="180"/>
      <c r="G68" s="180"/>
      <c r="H68" s="180"/>
      <c r="I68" s="180"/>
      <c r="J68" s="180"/>
    </row>
    <row r="69" spans="1:10" ht="24">
      <c r="A69" s="180"/>
      <c r="B69" s="180"/>
      <c r="C69" s="47"/>
      <c r="D69" s="47"/>
      <c r="E69" s="47"/>
      <c r="F69" s="180"/>
      <c r="G69" s="180"/>
      <c r="H69" s="180"/>
      <c r="I69" s="180"/>
      <c r="J69" s="180"/>
    </row>
    <row r="70" spans="1:10" ht="24">
      <c r="A70" s="180"/>
      <c r="B70" s="180"/>
      <c r="C70" s="47"/>
      <c r="D70" s="47"/>
      <c r="E70" s="47"/>
      <c r="F70" s="180"/>
      <c r="G70" s="180"/>
      <c r="H70" s="180"/>
      <c r="I70" s="180"/>
      <c r="J70" s="180"/>
    </row>
    <row r="71" spans="1:10" ht="24">
      <c r="A71" s="180"/>
      <c r="B71" s="180"/>
      <c r="C71" s="47"/>
      <c r="D71" s="47"/>
      <c r="E71" s="47"/>
      <c r="F71" s="180"/>
      <c r="G71" s="180"/>
      <c r="H71" s="180"/>
      <c r="I71" s="180"/>
      <c r="J71" s="180"/>
    </row>
    <row r="72" spans="1:10" ht="24">
      <c r="A72" s="180"/>
      <c r="B72" s="180"/>
      <c r="C72" s="47"/>
      <c r="D72" s="47"/>
      <c r="E72" s="47"/>
      <c r="F72" s="180"/>
      <c r="G72" s="180"/>
      <c r="H72" s="180"/>
      <c r="I72" s="180"/>
      <c r="J72" s="180"/>
    </row>
    <row r="73" spans="1:10" ht="24">
      <c r="A73" s="180"/>
      <c r="B73" s="180"/>
      <c r="C73" s="47"/>
      <c r="D73" s="47"/>
      <c r="E73" s="47"/>
      <c r="F73" s="180"/>
      <c r="G73" s="180"/>
      <c r="H73" s="180"/>
      <c r="I73" s="180"/>
      <c r="J73" s="180"/>
    </row>
    <row r="74" spans="1:10" ht="24">
      <c r="A74" s="180"/>
      <c r="B74" s="180"/>
      <c r="C74" s="47"/>
      <c r="D74" s="47"/>
      <c r="E74" s="47"/>
      <c r="F74" s="180"/>
      <c r="G74" s="180"/>
      <c r="H74" s="180"/>
      <c r="I74" s="180"/>
      <c r="J74" s="180"/>
    </row>
    <row r="75" spans="1:10" ht="24">
      <c r="A75" s="180"/>
      <c r="B75" s="180"/>
      <c r="C75" s="47"/>
      <c r="D75" s="47"/>
      <c r="E75" s="47"/>
      <c r="F75" s="180"/>
      <c r="G75" s="180"/>
      <c r="H75" s="180"/>
      <c r="I75" s="180"/>
      <c r="J75" s="180"/>
    </row>
    <row r="76" spans="1:10" ht="24">
      <c r="A76" s="180"/>
      <c r="B76" s="180"/>
      <c r="C76" s="47"/>
      <c r="D76" s="47"/>
      <c r="E76" s="47"/>
      <c r="F76" s="180"/>
      <c r="G76" s="180"/>
      <c r="H76" s="180"/>
      <c r="I76" s="180"/>
      <c r="J76" s="180"/>
    </row>
    <row r="77" spans="1:10" ht="24">
      <c r="A77" s="180"/>
      <c r="B77" s="180"/>
      <c r="C77" s="47"/>
      <c r="D77" s="47"/>
      <c r="E77" s="47"/>
      <c r="F77" s="180"/>
      <c r="G77" s="180"/>
      <c r="H77" s="180"/>
      <c r="I77" s="180"/>
      <c r="J77" s="180"/>
    </row>
    <row r="78" spans="1:10" ht="24">
      <c r="A78" s="180"/>
      <c r="B78" s="180"/>
      <c r="C78" s="47"/>
      <c r="D78" s="47"/>
      <c r="E78" s="47"/>
      <c r="F78" s="180"/>
      <c r="G78" s="180"/>
      <c r="H78" s="180"/>
      <c r="I78" s="180"/>
      <c r="J78" s="180"/>
    </row>
    <row r="79" spans="1:10" ht="24">
      <c r="A79" s="180"/>
      <c r="B79" s="180"/>
      <c r="C79" s="47"/>
      <c r="D79" s="47"/>
      <c r="E79" s="47"/>
      <c r="F79" s="180"/>
      <c r="G79" s="180"/>
      <c r="H79" s="180"/>
      <c r="I79" s="180"/>
      <c r="J79" s="180"/>
    </row>
    <row r="80" spans="1:10" ht="24">
      <c r="A80" s="180"/>
      <c r="B80" s="180"/>
      <c r="C80" s="180"/>
      <c r="D80" s="180"/>
      <c r="E80" s="180"/>
      <c r="F80" s="180"/>
      <c r="G80" s="180"/>
      <c r="H80" s="180"/>
      <c r="I80" s="180"/>
      <c r="J80" s="180"/>
    </row>
    <row r="81" spans="1:10" ht="24">
      <c r="A81" s="180"/>
      <c r="B81" s="180"/>
      <c r="C81" s="180"/>
      <c r="D81" s="180"/>
      <c r="E81" s="180"/>
      <c r="F81" s="180"/>
      <c r="G81" s="180"/>
      <c r="H81" s="180"/>
      <c r="I81" s="180"/>
      <c r="J81" s="180"/>
    </row>
    <row r="82" spans="1:10" ht="24">
      <c r="A82" s="180"/>
      <c r="B82" s="180"/>
      <c r="C82" s="180"/>
      <c r="D82" s="180"/>
      <c r="E82" s="180"/>
      <c r="F82" s="180"/>
      <c r="G82" s="180"/>
      <c r="H82" s="180"/>
      <c r="I82" s="180"/>
      <c r="J82" s="180"/>
    </row>
    <row r="83" spans="1:10" ht="24">
      <c r="A83" s="180"/>
      <c r="B83" s="180"/>
      <c r="C83" s="180"/>
      <c r="D83" s="180"/>
      <c r="E83" s="180"/>
      <c r="F83" s="180"/>
      <c r="G83" s="180"/>
      <c r="H83" s="180"/>
      <c r="I83" s="180"/>
      <c r="J83" s="180"/>
    </row>
    <row r="84" spans="1:10" ht="24">
      <c r="A84" s="180"/>
      <c r="B84" s="180"/>
      <c r="C84" s="180"/>
      <c r="D84" s="180"/>
      <c r="E84" s="180"/>
      <c r="F84" s="180"/>
      <c r="G84" s="180"/>
      <c r="H84" s="180"/>
      <c r="I84" s="180"/>
      <c r="J84" s="180"/>
    </row>
    <row r="85" spans="1:10" ht="24">
      <c r="A85" s="180"/>
      <c r="B85" s="180"/>
      <c r="C85" s="180"/>
      <c r="D85" s="180"/>
      <c r="E85" s="180"/>
      <c r="F85" s="180"/>
      <c r="G85" s="180"/>
      <c r="H85" s="180"/>
      <c r="I85" s="180"/>
      <c r="J85" s="180"/>
    </row>
    <row r="86" spans="1:10" ht="24">
      <c r="A86" s="180"/>
      <c r="B86" s="180"/>
      <c r="C86" s="180"/>
      <c r="D86" s="180"/>
      <c r="E86" s="180"/>
      <c r="F86" s="180"/>
      <c r="G86" s="180"/>
      <c r="H86" s="180"/>
      <c r="I86" s="180"/>
      <c r="J86" s="180"/>
    </row>
    <row r="87" spans="1:10" ht="24">
      <c r="A87" s="180"/>
      <c r="B87" s="180"/>
      <c r="C87" s="180"/>
      <c r="D87" s="180"/>
      <c r="E87" s="180"/>
      <c r="F87" s="180"/>
      <c r="G87" s="180"/>
      <c r="H87" s="180"/>
      <c r="I87" s="180"/>
      <c r="J87" s="180"/>
    </row>
    <row r="88" spans="1:10" ht="24">
      <c r="A88" s="180"/>
      <c r="B88" s="180"/>
      <c r="C88" s="180"/>
      <c r="D88" s="180"/>
      <c r="E88" s="180"/>
      <c r="F88" s="180"/>
      <c r="G88" s="180"/>
      <c r="H88" s="180"/>
      <c r="I88" s="180"/>
      <c r="J88" s="180"/>
    </row>
    <row r="89" spans="1:10" ht="24">
      <c r="A89" s="180"/>
      <c r="B89" s="180"/>
      <c r="C89" s="180"/>
      <c r="D89" s="180"/>
      <c r="E89" s="180"/>
      <c r="F89" s="180"/>
      <c r="G89" s="180"/>
      <c r="H89" s="180"/>
      <c r="I89" s="180"/>
      <c r="J89" s="180"/>
    </row>
    <row r="90" spans="1:10" ht="24">
      <c r="A90" s="180"/>
      <c r="B90" s="180"/>
      <c r="C90" s="180"/>
      <c r="D90" s="180"/>
      <c r="E90" s="180"/>
      <c r="F90" s="180"/>
      <c r="G90" s="180"/>
      <c r="H90" s="180"/>
      <c r="I90" s="180"/>
      <c r="J90" s="180"/>
    </row>
    <row r="91" spans="1:10" ht="24">
      <c r="A91" s="180"/>
      <c r="B91" s="180"/>
      <c r="C91" s="180"/>
      <c r="D91" s="180"/>
      <c r="E91" s="180"/>
      <c r="F91" s="180"/>
      <c r="G91" s="180"/>
      <c r="H91" s="180"/>
      <c r="I91" s="180"/>
      <c r="J91" s="180"/>
    </row>
    <row r="92" spans="1:10" ht="24">
      <c r="A92" s="180"/>
      <c r="B92" s="180"/>
      <c r="C92" s="180"/>
      <c r="D92" s="180"/>
      <c r="E92" s="180"/>
      <c r="F92" s="180"/>
      <c r="G92" s="180"/>
      <c r="H92" s="180"/>
      <c r="I92" s="180"/>
      <c r="J92" s="180"/>
    </row>
    <row r="93" spans="1:10" ht="24">
      <c r="A93" s="180"/>
      <c r="B93" s="180"/>
      <c r="C93" s="180"/>
      <c r="D93" s="180"/>
      <c r="E93" s="180"/>
      <c r="F93" s="180"/>
      <c r="G93" s="180"/>
      <c r="H93" s="180"/>
      <c r="I93" s="180"/>
      <c r="J93" s="180"/>
    </row>
    <row r="94" spans="1:10" ht="24">
      <c r="A94" s="180"/>
      <c r="B94" s="180"/>
      <c r="C94" s="180"/>
      <c r="D94" s="180"/>
      <c r="E94" s="180"/>
      <c r="F94" s="180"/>
      <c r="G94" s="180"/>
      <c r="H94" s="180"/>
      <c r="I94" s="180"/>
      <c r="J94" s="180"/>
    </row>
    <row r="95" spans="1:10" ht="24">
      <c r="A95" s="180"/>
      <c r="B95" s="180"/>
      <c r="C95" s="180"/>
      <c r="D95" s="180"/>
      <c r="E95" s="180"/>
      <c r="F95" s="180"/>
      <c r="G95" s="180"/>
      <c r="H95" s="180"/>
      <c r="I95" s="180"/>
      <c r="J95" s="180"/>
    </row>
    <row r="96" spans="1:10" ht="24">
      <c r="A96" s="180"/>
      <c r="B96" s="180"/>
      <c r="C96" s="180"/>
      <c r="D96" s="180"/>
      <c r="E96" s="180"/>
      <c r="F96" s="180"/>
      <c r="G96" s="180"/>
      <c r="H96" s="180"/>
      <c r="I96" s="180"/>
      <c r="J96" s="180"/>
    </row>
    <row r="97" spans="1:10" ht="24">
      <c r="A97" s="180"/>
      <c r="B97" s="180"/>
      <c r="C97" s="180"/>
      <c r="D97" s="180"/>
      <c r="E97" s="180"/>
      <c r="F97" s="180"/>
      <c r="G97" s="180"/>
      <c r="H97" s="180"/>
      <c r="I97" s="180"/>
      <c r="J97" s="180"/>
    </row>
    <row r="98" spans="1:10" ht="24">
      <c r="A98" s="180"/>
      <c r="B98" s="180"/>
      <c r="C98" s="180"/>
      <c r="D98" s="180"/>
      <c r="E98" s="180"/>
      <c r="F98" s="180"/>
      <c r="G98" s="180"/>
      <c r="H98" s="180"/>
      <c r="I98" s="180"/>
      <c r="J98" s="180"/>
    </row>
    <row r="99" spans="1:10" ht="24">
      <c r="A99" s="180"/>
      <c r="B99" s="180"/>
      <c r="C99" s="180"/>
      <c r="D99" s="180"/>
      <c r="E99" s="180"/>
      <c r="F99" s="180"/>
      <c r="G99" s="180"/>
      <c r="H99" s="180"/>
      <c r="I99" s="180"/>
      <c r="J99" s="180"/>
    </row>
    <row r="100" spans="1:10" ht="24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</row>
    <row r="101" spans="1:10" ht="24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</row>
    <row r="102" spans="1:10" ht="24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</row>
    <row r="103" spans="1:10" ht="24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</row>
    <row r="104" spans="1:10" ht="24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</row>
    <row r="105" spans="1:10" ht="24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</row>
    <row r="106" spans="1:10" ht="24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</row>
    <row r="107" spans="1:10" ht="24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</row>
    <row r="108" spans="1:10" ht="24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</row>
    <row r="109" spans="1:10" ht="24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</row>
    <row r="110" spans="1:10" ht="24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</row>
    <row r="111" spans="1:10" ht="24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</row>
    <row r="112" spans="1:10" ht="24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</row>
    <row r="113" spans="1:10" ht="24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</row>
    <row r="114" spans="1:10" ht="24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</row>
    <row r="115" spans="1:10" ht="24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</row>
    <row r="116" spans="1:10" ht="24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</row>
    <row r="117" spans="1:10" ht="24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</row>
    <row r="118" spans="1:10" ht="24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</row>
    <row r="119" spans="1:10" ht="24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</row>
    <row r="120" spans="1:10" ht="24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</row>
    <row r="121" spans="1:10" ht="24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</row>
    <row r="122" spans="1:10" ht="24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</row>
    <row r="123" spans="1:10" ht="24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</row>
    <row r="124" spans="1:10" ht="24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</row>
    <row r="125" spans="1:10" ht="24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</row>
    <row r="126" spans="1:10" ht="24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</row>
    <row r="127" spans="1:10" ht="24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</row>
    <row r="128" spans="1:10" ht="24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</row>
    <row r="129" spans="1:10" ht="24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</row>
  </sheetData>
  <sheetProtection/>
  <mergeCells count="3">
    <mergeCell ref="A1:E1"/>
    <mergeCell ref="A2:E2"/>
    <mergeCell ref="A3:E3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15" sqref="C15"/>
    </sheetView>
  </sheetViews>
  <sheetFormatPr defaultColWidth="9.140625" defaultRowHeight="21.75"/>
  <cols>
    <col min="1" max="1" width="17.00390625" style="0" customWidth="1"/>
    <col min="2" max="2" width="26.28125" style="0" customWidth="1"/>
    <col min="3" max="3" width="32.140625" style="0" customWidth="1"/>
    <col min="4" max="4" width="20.140625" style="0" customWidth="1"/>
  </cols>
  <sheetData>
    <row r="1" spans="1:4" ht="23.25">
      <c r="A1" s="279" t="s">
        <v>116</v>
      </c>
      <c r="B1" s="280"/>
      <c r="C1" s="263" t="s">
        <v>224</v>
      </c>
      <c r="D1" s="264"/>
    </row>
    <row r="2" spans="1:4" ht="23.25">
      <c r="A2" s="211" t="s">
        <v>225</v>
      </c>
      <c r="B2" s="212"/>
      <c r="C2" s="281" t="s">
        <v>226</v>
      </c>
      <c r="D2" s="282"/>
    </row>
    <row r="3" spans="1:4" ht="23.25">
      <c r="A3" s="213" t="s">
        <v>271</v>
      </c>
      <c r="B3" s="214"/>
      <c r="C3" s="215"/>
      <c r="D3" s="216">
        <v>3223381.26</v>
      </c>
    </row>
    <row r="4" spans="1:4" ht="23.25">
      <c r="A4" s="217" t="s">
        <v>227</v>
      </c>
      <c r="B4" s="218"/>
      <c r="C4" s="219"/>
      <c r="D4" s="189"/>
    </row>
    <row r="5" spans="1:4" ht="23.25">
      <c r="A5" s="220" t="s">
        <v>228</v>
      </c>
      <c r="B5" s="221" t="s">
        <v>229</v>
      </c>
      <c r="C5" s="222" t="s">
        <v>230</v>
      </c>
      <c r="D5" s="223" t="s">
        <v>231</v>
      </c>
    </row>
    <row r="6" spans="1:4" ht="23.25">
      <c r="A6" s="224" t="s">
        <v>280</v>
      </c>
      <c r="B6" s="225" t="s">
        <v>282</v>
      </c>
      <c r="C6" s="226" t="s">
        <v>308</v>
      </c>
      <c r="D6" s="227">
        <v>10516</v>
      </c>
    </row>
    <row r="7" spans="1:4" ht="23.25">
      <c r="A7" s="224" t="s">
        <v>281</v>
      </c>
      <c r="B7" s="225" t="s">
        <v>283</v>
      </c>
      <c r="C7" s="226" t="s">
        <v>309</v>
      </c>
      <c r="D7" s="227">
        <v>3710</v>
      </c>
    </row>
    <row r="8" spans="1:4" ht="23.25">
      <c r="A8" s="228"/>
      <c r="B8" s="225" t="s">
        <v>284</v>
      </c>
      <c r="C8" s="226" t="s">
        <v>310</v>
      </c>
      <c r="D8" s="229">
        <v>2284.8</v>
      </c>
    </row>
    <row r="9" spans="1:5" ht="23.25">
      <c r="A9" s="224"/>
      <c r="B9" s="225" t="s">
        <v>285</v>
      </c>
      <c r="C9" s="226" t="s">
        <v>311</v>
      </c>
      <c r="D9" s="229">
        <v>3178.02</v>
      </c>
      <c r="E9" s="254"/>
    </row>
    <row r="10" spans="1:4" ht="23.25">
      <c r="A10" s="224"/>
      <c r="B10" s="225" t="s">
        <v>286</v>
      </c>
      <c r="C10" s="226" t="s">
        <v>312</v>
      </c>
      <c r="D10" s="229">
        <v>1360</v>
      </c>
    </row>
    <row r="11" spans="1:4" ht="23.25">
      <c r="A11" s="224"/>
      <c r="B11" s="225" t="s">
        <v>287</v>
      </c>
      <c r="C11" s="226" t="s">
        <v>313</v>
      </c>
      <c r="D11" s="229">
        <v>1500</v>
      </c>
    </row>
    <row r="12" spans="1:4" ht="23.25">
      <c r="A12" s="224"/>
      <c r="B12" s="225" t="s">
        <v>288</v>
      </c>
      <c r="C12" s="226" t="s">
        <v>258</v>
      </c>
      <c r="D12" s="229">
        <v>46229.77</v>
      </c>
    </row>
    <row r="13" spans="1:4" ht="23.25">
      <c r="A13" s="224" t="s">
        <v>306</v>
      </c>
      <c r="B13" s="225" t="s">
        <v>289</v>
      </c>
      <c r="C13" s="226" t="s">
        <v>314</v>
      </c>
      <c r="D13" s="229">
        <v>1930</v>
      </c>
    </row>
    <row r="14" spans="1:4" ht="23.25">
      <c r="A14" s="224"/>
      <c r="B14" s="225" t="s">
        <v>290</v>
      </c>
      <c r="C14" s="226" t="s">
        <v>315</v>
      </c>
      <c r="D14" s="229">
        <v>1500</v>
      </c>
    </row>
    <row r="15" spans="1:4" ht="23.25">
      <c r="A15" s="228"/>
      <c r="B15" s="225" t="s">
        <v>291</v>
      </c>
      <c r="C15" s="226" t="s">
        <v>316</v>
      </c>
      <c r="D15" s="229">
        <v>20588</v>
      </c>
    </row>
    <row r="16" spans="1:4" ht="23.25">
      <c r="A16" s="228"/>
      <c r="B16" s="225" t="s">
        <v>292</v>
      </c>
      <c r="C16" s="226" t="s">
        <v>317</v>
      </c>
      <c r="D16" s="229">
        <v>2120</v>
      </c>
    </row>
    <row r="17" spans="1:4" ht="23.25">
      <c r="A17" s="228"/>
      <c r="B17" s="225" t="s">
        <v>293</v>
      </c>
      <c r="C17" s="226" t="s">
        <v>318</v>
      </c>
      <c r="D17" s="229">
        <v>1300</v>
      </c>
    </row>
    <row r="18" spans="1:4" ht="23.25">
      <c r="A18" s="228"/>
      <c r="B18" s="225" t="s">
        <v>294</v>
      </c>
      <c r="C18" s="226" t="s">
        <v>319</v>
      </c>
      <c r="D18" s="229">
        <v>69300</v>
      </c>
    </row>
    <row r="19" spans="1:4" ht="23.25">
      <c r="A19" s="228"/>
      <c r="B19" s="225" t="s">
        <v>295</v>
      </c>
      <c r="C19" s="226" t="s">
        <v>259</v>
      </c>
      <c r="D19" s="229">
        <v>4800</v>
      </c>
    </row>
    <row r="20" spans="1:4" ht="23.25">
      <c r="A20" s="228"/>
      <c r="B20" s="225" t="s">
        <v>296</v>
      </c>
      <c r="C20" s="226" t="s">
        <v>320</v>
      </c>
      <c r="D20" s="229">
        <v>11880</v>
      </c>
    </row>
    <row r="21" spans="1:4" ht="23.25">
      <c r="A21" s="228"/>
      <c r="B21" s="225" t="s">
        <v>297</v>
      </c>
      <c r="C21" s="226" t="s">
        <v>258</v>
      </c>
      <c r="D21" s="229">
        <v>37171.33</v>
      </c>
    </row>
    <row r="22" spans="1:4" ht="23.25">
      <c r="A22" s="228"/>
      <c r="B22" s="225" t="s">
        <v>298</v>
      </c>
      <c r="C22" s="226" t="s">
        <v>321</v>
      </c>
      <c r="D22" s="229">
        <v>10003.63</v>
      </c>
    </row>
    <row r="23" spans="1:4" ht="23.25">
      <c r="A23" s="228"/>
      <c r="B23" s="225" t="s">
        <v>299</v>
      </c>
      <c r="C23" s="226" t="s">
        <v>308</v>
      </c>
      <c r="D23" s="229">
        <v>9770</v>
      </c>
    </row>
    <row r="24" spans="1:4" ht="23.25">
      <c r="A24" s="228"/>
      <c r="B24" s="225" t="s">
        <v>300</v>
      </c>
      <c r="C24" s="226" t="s">
        <v>312</v>
      </c>
      <c r="D24" s="229">
        <v>21130.65</v>
      </c>
    </row>
    <row r="25" spans="1:4" ht="23.25">
      <c r="A25" s="228"/>
      <c r="B25" s="225" t="s">
        <v>301</v>
      </c>
      <c r="C25" s="226" t="s">
        <v>257</v>
      </c>
      <c r="D25" s="229">
        <v>2970</v>
      </c>
    </row>
    <row r="26" spans="1:4" ht="23.25">
      <c r="A26" s="228"/>
      <c r="B26" s="225" t="s">
        <v>302</v>
      </c>
      <c r="C26" s="226" t="s">
        <v>322</v>
      </c>
      <c r="D26" s="229">
        <v>23775.7</v>
      </c>
    </row>
    <row r="27" spans="1:4" ht="23.25">
      <c r="A27" s="228"/>
      <c r="B27" s="225" t="s">
        <v>303</v>
      </c>
      <c r="C27" s="226" t="s">
        <v>323</v>
      </c>
      <c r="D27" s="229">
        <v>1505.79</v>
      </c>
    </row>
    <row r="28" spans="1:4" ht="23.25">
      <c r="A28" s="228"/>
      <c r="B28" s="225" t="s">
        <v>304</v>
      </c>
      <c r="C28" s="226" t="s">
        <v>324</v>
      </c>
      <c r="D28" s="229">
        <v>1805</v>
      </c>
    </row>
    <row r="29" spans="1:4" ht="23.25">
      <c r="A29" s="224" t="s">
        <v>307</v>
      </c>
      <c r="B29" s="225" t="s">
        <v>305</v>
      </c>
      <c r="C29" s="226" t="s">
        <v>325</v>
      </c>
      <c r="D29" s="229">
        <v>18622.3</v>
      </c>
    </row>
    <row r="30" spans="1:4" ht="23.25">
      <c r="A30" s="230"/>
      <c r="B30" s="225"/>
      <c r="C30" s="226"/>
      <c r="D30" s="231">
        <f>SUM(D6:D29)</f>
        <v>308950.98999999993</v>
      </c>
    </row>
    <row r="31" spans="1:4" ht="23.25">
      <c r="A31" s="230"/>
      <c r="B31" s="225"/>
      <c r="C31" s="226"/>
      <c r="D31" s="231">
        <f>+D3-D30</f>
        <v>2914430.27</v>
      </c>
    </row>
    <row r="32" spans="1:4" ht="23.25">
      <c r="A32" s="283" t="s">
        <v>272</v>
      </c>
      <c r="B32" s="284"/>
      <c r="C32" s="285"/>
      <c r="D32" s="234"/>
    </row>
    <row r="33" spans="1:4" ht="23.25">
      <c r="A33" s="245"/>
      <c r="B33" s="251" t="s">
        <v>260</v>
      </c>
      <c r="C33" s="233">
        <v>375</v>
      </c>
      <c r="D33" s="234"/>
    </row>
    <row r="34" spans="1:4" ht="23.25">
      <c r="A34" s="245"/>
      <c r="B34" s="246" t="s">
        <v>273</v>
      </c>
      <c r="C34" s="233">
        <v>600</v>
      </c>
      <c r="D34" s="234"/>
    </row>
    <row r="35" spans="1:4" ht="23.25">
      <c r="A35" s="245"/>
      <c r="B35" s="253" t="s">
        <v>274</v>
      </c>
      <c r="C35" s="233">
        <v>35000</v>
      </c>
      <c r="D35" s="234"/>
    </row>
    <row r="36" spans="1:4" ht="23.25">
      <c r="A36" s="245"/>
      <c r="B36" s="246" t="s">
        <v>275</v>
      </c>
      <c r="C36" s="233">
        <v>72931.27</v>
      </c>
      <c r="D36" s="234"/>
    </row>
    <row r="37" spans="1:4" ht="23.25">
      <c r="A37" s="245"/>
      <c r="B37" s="246" t="s">
        <v>276</v>
      </c>
      <c r="C37" s="233">
        <v>29773.87</v>
      </c>
      <c r="D37" s="234"/>
    </row>
    <row r="38" spans="1:4" ht="23.25">
      <c r="A38" s="245"/>
      <c r="B38" s="246" t="s">
        <v>261</v>
      </c>
      <c r="C38" s="233">
        <v>60454.42</v>
      </c>
      <c r="D38" s="234"/>
    </row>
    <row r="39" spans="1:4" ht="23.25">
      <c r="A39" s="245"/>
      <c r="B39" s="246" t="s">
        <v>277</v>
      </c>
      <c r="C39" s="233">
        <v>15682</v>
      </c>
      <c r="D39" s="234"/>
    </row>
    <row r="40" spans="1:4" ht="23.25">
      <c r="A40" s="228"/>
      <c r="B40" s="225"/>
      <c r="C40" s="232"/>
      <c r="D40" s="234"/>
    </row>
    <row r="41" spans="1:4" ht="28.5" customHeight="1">
      <c r="A41" s="235"/>
      <c r="B41" s="236"/>
      <c r="C41" s="237"/>
      <c r="D41" s="238">
        <f>SUM(C32:C41)</f>
        <v>214816.56</v>
      </c>
    </row>
    <row r="42" spans="1:4" ht="30" customHeight="1">
      <c r="A42" s="239" t="s">
        <v>278</v>
      </c>
      <c r="B42" s="240"/>
      <c r="C42" s="241"/>
      <c r="D42" s="242">
        <f>+D31-D41</f>
        <v>2699613.71</v>
      </c>
    </row>
    <row r="43" spans="1:4" ht="30.75" customHeight="1">
      <c r="A43" s="213" t="s">
        <v>9</v>
      </c>
      <c r="B43" s="215"/>
      <c r="C43" s="286" t="s">
        <v>232</v>
      </c>
      <c r="D43" s="287"/>
    </row>
    <row r="44" spans="1:4" ht="28.5" customHeight="1">
      <c r="A44" s="190"/>
      <c r="B44" s="219"/>
      <c r="C44" s="243"/>
      <c r="D44" s="244"/>
    </row>
    <row r="45" spans="1:4" ht="31.5" customHeight="1">
      <c r="A45" s="288" t="s">
        <v>279</v>
      </c>
      <c r="B45" s="289"/>
      <c r="C45" s="288" t="s">
        <v>279</v>
      </c>
      <c r="D45" s="289"/>
    </row>
  </sheetData>
  <sheetProtection/>
  <mergeCells count="7">
    <mergeCell ref="A1:B1"/>
    <mergeCell ref="C1:D1"/>
    <mergeCell ref="C2:D2"/>
    <mergeCell ref="A32:C32"/>
    <mergeCell ref="C43:D43"/>
    <mergeCell ref="A45:B45"/>
    <mergeCell ref="C45:D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2015-04-07T04:40:44Z</cp:lastPrinted>
  <dcterms:created xsi:type="dcterms:W3CDTF">2003-11-30T04:11:06Z</dcterms:created>
  <dcterms:modified xsi:type="dcterms:W3CDTF">2015-05-17T16:18:04Z</dcterms:modified>
  <cp:category/>
  <cp:version/>
  <cp:contentType/>
  <cp:contentStatus/>
</cp:coreProperties>
</file>