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4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  <sheet name="กระแสเงินสด" sheetId="5" r:id="rId5"/>
  </sheets>
  <definedNames/>
  <calcPr fullCalcOnLoad="1"/>
</workbook>
</file>

<file path=xl/sharedStrings.xml><?xml version="1.0" encoding="utf-8"?>
<sst xmlns="http://schemas.openxmlformats.org/spreadsheetml/2006/main" count="358" uniqueCount="278">
  <si>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</si>
  <si>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</si>
  <si>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</si>
  <si>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</si>
  <si>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</si>
  <si>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</si>
  <si>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</si>
  <si>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</si>
  <si>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</si>
  <si>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</si>
  <si>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</si>
  <si>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</si>
  <si>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</si>
  <si>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</si>
  <si>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</si>
  <si>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</si>
  <si>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</si>
  <si>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</si>
  <si>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</si>
  <si>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</si>
  <si>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</si>
  <si>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</si>
  <si>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</si>
  <si>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</si>
  <si>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</si>
  <si>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</si>
  <si>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</si>
  <si>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</si>
  <si>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</si>
  <si>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</si>
  <si>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</si>
  <si>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</si>
  <si>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</si>
  <si>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</si>
  <si>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</si>
  <si>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</si>
  <si>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</si>
  <si>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</si>
  <si>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</si>
  <si>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</si>
  <si>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</si>
  <si>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</si>
  <si>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</si>
  <si>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</si>
  <si>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</si>
  <si>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</si>
  <si>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</si>
  <si>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</si>
  <si>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</si>
  <si>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</si>
  <si>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</si>
  <si>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</si>
  <si>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</si>
  <si>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 xml:space="preserve"> -</t>
  </si>
  <si>
    <t>-</t>
  </si>
  <si>
    <t xml:space="preserve"> - 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</si>
  <si>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</si>
  <si>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</si>
  <si>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</si>
  <si>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</si>
  <si>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</si>
  <si>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</si>
  <si>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</si>
  <si>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</si>
  <si>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</si>
  <si>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</si>
  <si>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</si>
  <si>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</si>
  <si>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</si>
  <si>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</si>
  <si>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</si>
  <si>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</si>
  <si>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</si>
  <si>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</si>
  <si>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</si>
  <si>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</si>
  <si>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</si>
  <si>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</si>
  <si>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</si>
  <si>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</si>
  <si>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>หมายเหตุ  3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</si>
  <si>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</si>
  <si>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</si>
  <si>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</si>
  <si>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</si>
  <si>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</si>
  <si>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</si>
  <si>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</si>
  <si>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</si>
  <si>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</si>
  <si>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</si>
  <si>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</si>
  <si>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</si>
  <si>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</si>
  <si>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เงินอุดหนุนทั่วไป  </t>
  </si>
  <si>
    <t>บัญชีรายจ่ายรอจ่าย (หมายเหตุ  3 )</t>
  </si>
  <si>
    <t>บัญชีรายจ่ายรอจ่าย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</si>
  <si>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</si>
  <si>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</si>
  <si>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</si>
  <si>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</si>
  <si>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</si>
  <si>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</si>
  <si>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</si>
  <si>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       ลูกหนี้ภาษี-ภาษีบำรุงท้องที่  ยกมา  ณ  วันที่  31  ตุลาคม  2556</t>
  </si>
  <si>
    <r>
      <t xml:space="preserve">    </t>
    </r>
    <r>
      <rPr>
        <b/>
        <u val="single"/>
        <sz val="15"/>
        <rFont val="Angsana New"/>
        <family val="1"/>
      </rPr>
      <t xml:space="preserve"> หัก</t>
    </r>
    <r>
      <rPr>
        <sz val="15"/>
        <rFont val="Angsana New"/>
        <family val="1"/>
      </rPr>
      <t xml:space="preserve">   ลูกหนี้ภาษี-ภาษีบำรุงท้องที่ เดือน ตุลาคม  2556</t>
    </r>
  </si>
  <si>
    <t>(425.79)</t>
  </si>
  <si>
    <t xml:space="preserve">      ลูกหนี้เงินยืมเงินสะสม</t>
  </si>
  <si>
    <t>091</t>
  </si>
  <si>
    <t xml:space="preserve">         ปี 2556</t>
  </si>
  <si>
    <t xml:space="preserve">            จัดซื้อรถยนต์ส่วนกลาง</t>
  </si>
  <si>
    <t xml:space="preserve">           โครงการติดตั้งเครื่องหมายสัญญาณไฟจราจร</t>
  </si>
  <si>
    <t xml:space="preserve">            โครงการจัดทำป้ายชื่อ ซอย ถนน</t>
  </si>
  <si>
    <t xml:space="preserve">            โครงการสร้างสนามฟุตซอล</t>
  </si>
  <si>
    <t xml:space="preserve">            โครงการยกระดับถนนครุฑธา</t>
  </si>
  <si>
    <t xml:space="preserve">            โครงการก่อสร้างถนนหินคลุก ซ.แววศักดิ์ 1</t>
  </si>
  <si>
    <t xml:space="preserve">            โครงการก่อสร้างถนนสุริยา ซอย 11</t>
  </si>
  <si>
    <t xml:space="preserve">            โครงการก่อสร้างถนนสุริยา ซอย 9</t>
  </si>
  <si>
    <t xml:space="preserve">            โครงการก่อสร้างเรียงหินริมน้ำพร้อมทางเท้า</t>
  </si>
  <si>
    <t xml:space="preserve">          กบข.</t>
  </si>
  <si>
    <t xml:space="preserve">        เบี้ยยังชีพคนชรา</t>
  </si>
  <si>
    <t>บัญชีเงินฝาก - ค่าประกันมิเตอร์</t>
  </si>
  <si>
    <t xml:space="preserve">        เงินช่วยเหลือผู้ประสบอุทกภัย  (สันนิบาติ)</t>
  </si>
  <si>
    <t xml:space="preserve">        เงินบริจาคน้ำท่วม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</si>
  <si>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</si>
  <si>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</si>
  <si>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</si>
  <si>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</si>
  <si>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</si>
  <si>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</si>
  <si>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</si>
  <si>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</si>
  <si>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</si>
  <si>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</si>
  <si>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</si>
  <si>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 xml:space="preserve">                 เงินประจำตำแหน่ง  (หัวหน้าสำนักปลัด,ผอ.กองคลัง)</t>
  </si>
  <si>
    <t xml:space="preserve">  (หัก)     เงินประจำตำแหน่ง  (หัวหน้าสำนักปลัด,ผอ.กองคลัง)</t>
  </si>
  <si>
    <t>(38,032)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</si>
  <si>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</si>
  <si>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</si>
  <si>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</si>
  <si>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</si>
  <si>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</si>
  <si>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</si>
  <si>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</si>
  <si>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</si>
  <si>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</si>
  <si>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</si>
  <si>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</si>
  <si>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</si>
  <si>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</si>
  <si>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</si>
  <si>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</si>
  <si>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</si>
  <si>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</si>
  <si>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</si>
  <si>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</si>
  <si>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</si>
  <si>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</si>
  <si>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</si>
  <si>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</si>
  <si>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</si>
  <si>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</si>
  <si>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</si>
  <si>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</si>
  <si>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</si>
  <si>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</si>
  <si>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</si>
  <si>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</si>
  <si>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</si>
  <si>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</si>
  <si>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</si>
  <si>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</si>
  <si>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</si>
  <si>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</si>
  <si>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</si>
  <si>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</si>
  <si>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</si>
  <si>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</si>
  <si>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</si>
  <si>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</si>
  <si>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</si>
  <si>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</si>
  <si>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</si>
  <si>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</si>
  <si>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</si>
  <si>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</si>
  <si>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</si>
  <si>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</si>
  <si>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</si>
  <si>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</si>
  <si>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</si>
  <si>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</si>
  <si>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</si>
  <si>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</si>
  <si>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</si>
  <si>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</si>
  <si>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</si>
  <si>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</si>
  <si>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</si>
  <si>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</si>
  <si>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</si>
  <si>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</si>
  <si>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</si>
  <si>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</si>
  <si>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</si>
  <si>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3.  เงินอุดหนุน (โครงการไทยเข็มแข็ง)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</si>
  <si>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</si>
  <si>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</si>
  <si>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</si>
  <si>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</si>
  <si>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</si>
  <si>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</si>
  <si>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</si>
  <si>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</si>
  <si>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</si>
  <si>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</si>
  <si>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</si>
  <si>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</si>
  <si>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</si>
  <si>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</si>
  <si>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</si>
  <si>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</si>
  <si>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</si>
  <si>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</si>
  <si>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</si>
  <si>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</si>
  <si>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</si>
  <si>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</si>
  <si>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</si>
  <si>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</si>
  <si>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</si>
  <si>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</si>
  <si>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</si>
  <si>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จ่ายเงินตามงบประมาณ</t>
  </si>
  <si>
    <t>จ่ายเงินรับฝาก</t>
  </si>
  <si>
    <t>จ่ายเงินอุดหนุนเฉพาะกิจ</t>
  </si>
  <si>
    <t>ตั้งแต่ต้นปีถึงปัจจุบัน</t>
  </si>
  <si>
    <t>รับสูง  หรือ  (ต่ำ)  กว่าจ่าย</t>
  </si>
  <si>
    <t>รับเงินลูกหนี้ภาษี</t>
  </si>
  <si>
    <t>เงินอุดหนุนเฉพาะกิจ  (บุคลากรถ่ายโอนฯ)</t>
  </si>
  <si>
    <t>เงินอุดหนุนเฉพาะกิจ  (ศพด.)</t>
  </si>
  <si>
    <t>เงินอุดหนุนเฉพาะกิจ  (เบี้ยยังชีพคนชรา+คนพิการ)</t>
  </si>
  <si>
    <t xml:space="preserve"> rAพ</t>
  </si>
  <si>
    <t xml:space="preserve">          โบนัส</t>
  </si>
  <si>
    <t>เงินรับฝาก - โบนัส</t>
  </si>
  <si>
    <t>เงินรับฝาก - ประกันสัญญา</t>
  </si>
  <si>
    <t>หมายเหตุ  3  ประกอบงบรายรับ - จ่ายเงินสด  (รายจ่าย)</t>
  </si>
  <si>
    <t>เงินรับฝาก - กบข</t>
  </si>
  <si>
    <t xml:space="preserve">    เงินรับฝาก (หมายเหตุ  3)</t>
  </si>
  <si>
    <t>เงินรับฝาก  (หมายเหตุ 2)</t>
  </si>
  <si>
    <t xml:space="preserve">ลูกหนี้ภาษี </t>
  </si>
  <si>
    <t>ณ  วันที่  31  ธันวาคม  2556</t>
  </si>
  <si>
    <t>ณ  วันที่   31   ธันวาคม   2556</t>
  </si>
  <si>
    <t>บัญชีเงินสด</t>
  </si>
  <si>
    <t>คงเหลือ</t>
  </si>
  <si>
    <t>หัก</t>
  </si>
  <si>
    <t>ณ  วันที่   31  ธันวาคม   2556</t>
  </si>
  <si>
    <t xml:space="preserve">         บัญชีค่าใบอนุญาตจัดตั้งสถานที่จำหน่ายอาหารและสะสมอาหาร</t>
  </si>
  <si>
    <t xml:space="preserve">         บัญชีเงินอุดหนุนทั่วไป</t>
  </si>
  <si>
    <t>ปีงบประมาณ  2557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</si>
  <si>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ธันวาคม   พ.ศ. 2556</t>
    </r>
  </si>
  <si>
    <t>4,241,792.77</t>
  </si>
  <si>
    <t>ณ  วันที่  31  มกราคม  2557</t>
  </si>
  <si>
    <t>ณ  วันที่  31  มกราคม   255</t>
  </si>
  <si>
    <t>ณ  วันที่  31  มกราคม   2557</t>
  </si>
  <si>
    <t xml:space="preserve">         บัญชีภาษีโรงเรือนและที่ดิน</t>
  </si>
  <si>
    <t xml:space="preserve">         บัญชีภาษีบำรุงท้องที่</t>
  </si>
  <si>
    <t xml:space="preserve">         บัญชีภาษีมูลค่าเพิ่มตาม พรบ.</t>
  </si>
  <si>
    <t xml:space="preserve">         บัญชีภาษีมูลค่าเพิ่ม 1/9</t>
  </si>
  <si>
    <t xml:space="preserve">         บัญชีภาษีธุรกิจเฉพาะ</t>
  </si>
  <si>
    <t xml:space="preserve">         บัญชีภาษีสุรา</t>
  </si>
  <si>
    <t xml:space="preserve">         บัญชีภาษีสรรพสามิต</t>
  </si>
  <si>
    <t xml:space="preserve">         บัญชีค่าธรรมเนียมจดทะเบียนสิทธิและนิติกรรมที่ดิน</t>
  </si>
  <si>
    <t xml:space="preserve">         บัญชีเงินอุดหนุนเฉพาะกิจ - เบี้ยยังชีพคนพิการ</t>
  </si>
  <si>
    <t xml:space="preserve">         บัญชีเงินอุดหนุนเฉพาะกิจ - บุคลากรถ่ายโอนฯ</t>
  </si>
  <si>
    <t>เงินรับฝาก - คชจ.5%</t>
  </si>
  <si>
    <t>เงินรับฝาก - สหกรณ์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</si>
</sst>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4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1" fillId="0" borderId="0" xfId="38" applyNumberFormat="1" applyFont="1" applyAlignment="1">
      <alignment horizontal="center"/>
    </xf>
    <xf numFmtId="20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200" fontId="2" fillId="0" borderId="18" xfId="38" applyNumberFormat="1" applyFont="1" applyBorder="1" applyAlignment="1">
      <alignment/>
    </xf>
    <xf numFmtId="200" fontId="2" fillId="0" borderId="17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0" fontId="3" fillId="0" borderId="0" xfId="0" applyFont="1" applyAlignment="1">
      <alignment/>
    </xf>
    <xf numFmtId="43" fontId="3" fillId="0" borderId="18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9" fontId="1" fillId="0" borderId="0" xfId="38" applyNumberFormat="1" applyFont="1" applyAlignment="1">
      <alignment horizontal="right"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200" fontId="3" fillId="0" borderId="25" xfId="38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 quotePrefix="1">
      <alignment horizontal="center"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3" fontId="3" fillId="0" borderId="26" xfId="38" applyFont="1" applyFill="1" applyBorder="1" applyAlignment="1">
      <alignment horizontal="left"/>
    </xf>
    <xf numFmtId="43" fontId="3" fillId="0" borderId="26" xfId="38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3" fontId="3" fillId="0" borderId="32" xfId="38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3" fontId="3" fillId="0" borderId="26" xfId="38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3" fillId="0" borderId="30" xfId="38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3" fontId="3" fillId="0" borderId="32" xfId="38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right"/>
    </xf>
    <xf numFmtId="49" fontId="3" fillId="0" borderId="44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43" fontId="3" fillId="0" borderId="43" xfId="38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43" fontId="3" fillId="0" borderId="43" xfId="38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3" fontId="3" fillId="0" borderId="47" xfId="38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4" fontId="4" fillId="0" borderId="48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8" fillId="0" borderId="5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right"/>
    </xf>
    <xf numFmtId="4" fontId="4" fillId="0" borderId="52" xfId="0" applyNumberFormat="1" applyFont="1" applyFill="1" applyBorder="1" applyAlignment="1">
      <alignment horizontal="right"/>
    </xf>
    <xf numFmtId="0" fontId="7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0" fontId="8" fillId="0" borderId="52" xfId="0" applyFont="1" applyFill="1" applyBorder="1" applyAlignment="1">
      <alignment horizontal="left"/>
    </xf>
    <xf numFmtId="4" fontId="3" fillId="0" borderId="52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right"/>
    </xf>
    <xf numFmtId="49" fontId="3" fillId="0" borderId="52" xfId="0" applyNumberFormat="1" applyFont="1" applyFill="1" applyBorder="1" applyAlignment="1">
      <alignment horizontal="left"/>
    </xf>
    <xf numFmtId="0" fontId="3" fillId="0" borderId="55" xfId="0" applyFont="1" applyFill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left"/>
    </xf>
    <xf numFmtId="49" fontId="3" fillId="0" borderId="55" xfId="0" applyNumberFormat="1" applyFont="1" applyFill="1" applyBorder="1" applyAlignment="1">
      <alignment horizontal="left"/>
    </xf>
    <xf numFmtId="0" fontId="4" fillId="0" borderId="57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3" fillId="33" borderId="38" xfId="0" applyFont="1" applyFill="1" applyBorder="1" applyAlignment="1">
      <alignment horizontal="right"/>
    </xf>
    <xf numFmtId="4" fontId="4" fillId="33" borderId="48" xfId="0" applyNumberFormat="1" applyFont="1" applyFill="1" applyBorder="1" applyAlignment="1">
      <alignment horizontal="right"/>
    </xf>
    <xf numFmtId="4" fontId="4" fillId="33" borderId="4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right"/>
    </xf>
    <xf numFmtId="4" fontId="4" fillId="0" borderId="55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9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3" fillId="0" borderId="0" xfId="38" applyFont="1" applyAlignment="1">
      <alignment/>
    </xf>
    <xf numFmtId="43" fontId="4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43" fontId="3" fillId="0" borderId="0" xfId="38" applyFont="1" applyAlignment="1">
      <alignment horizontal="center"/>
    </xf>
    <xf numFmtId="43" fontId="4" fillId="0" borderId="18" xfId="38" applyFont="1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43" fontId="3" fillId="0" borderId="60" xfId="38" applyFont="1" applyBorder="1" applyAlignment="1">
      <alignment/>
    </xf>
    <xf numFmtId="43" fontId="3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17" xfId="38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7" xfId="38" applyFont="1" applyBorder="1" applyAlignment="1">
      <alignment/>
    </xf>
    <xf numFmtId="43" fontId="1" fillId="0" borderId="11" xfId="38" applyFont="1" applyBorder="1" applyAlignment="1">
      <alignment/>
    </xf>
    <xf numFmtId="43" fontId="2" fillId="0" borderId="22" xfId="38" applyFont="1" applyBorder="1" applyAlignment="1">
      <alignment/>
    </xf>
    <xf numFmtId="43" fontId="1" fillId="0" borderId="22" xfId="38" applyFont="1" applyBorder="1" applyAlignment="1">
      <alignment/>
    </xf>
    <xf numFmtId="43" fontId="1" fillId="0" borderId="17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0" fontId="3" fillId="0" borderId="0" xfId="0" applyFont="1" applyAlignment="1">
      <alignment horizontal="right"/>
    </xf>
    <xf numFmtId="43" fontId="3" fillId="0" borderId="0" xfId="38" applyFont="1" applyAlignment="1">
      <alignment horizontal="right"/>
    </xf>
    <xf numFmtId="43" fontId="0" fillId="0" borderId="0" xfId="38" applyFont="1" applyAlignment="1">
      <alignment/>
    </xf>
    <xf numFmtId="43" fontId="3" fillId="0" borderId="62" xfId="38" applyFont="1" applyBorder="1" applyAlignment="1">
      <alignment horizontal="center"/>
    </xf>
    <xf numFmtId="43" fontId="52" fillId="0" borderId="26" xfId="38" applyFont="1" applyBorder="1" applyAlignment="1">
      <alignment/>
    </xf>
    <xf numFmtId="43" fontId="52" fillId="0" borderId="27" xfId="38" applyFont="1" applyBorder="1" applyAlignment="1">
      <alignment/>
    </xf>
    <xf numFmtId="43" fontId="52" fillId="0" borderId="60" xfId="38" applyFont="1" applyBorder="1" applyAlignment="1">
      <alignment/>
    </xf>
    <xf numFmtId="43" fontId="52" fillId="0" borderId="60" xfId="38" applyFont="1" applyBorder="1" applyAlignment="1">
      <alignment horizontal="center"/>
    </xf>
    <xf numFmtId="43" fontId="52" fillId="0" borderId="0" xfId="38" applyFont="1" applyAlignment="1">
      <alignment horizontal="right"/>
    </xf>
    <xf numFmtId="43" fontId="52" fillId="0" borderId="0" xfId="38" applyFont="1" applyAlignment="1">
      <alignment/>
    </xf>
    <xf numFmtId="43" fontId="52" fillId="0" borderId="0" xfId="38" applyFont="1" applyAlignment="1">
      <alignment/>
    </xf>
    <xf numFmtId="200" fontId="53" fillId="0" borderId="10" xfId="38" applyNumberFormat="1" applyFont="1" applyBorder="1" applyAlignment="1">
      <alignment horizontal="center"/>
    </xf>
    <xf numFmtId="43" fontId="53" fillId="0" borderId="10" xfId="38" applyFont="1" applyBorder="1" applyAlignment="1">
      <alignment horizontal="center"/>
    </xf>
    <xf numFmtId="43" fontId="4" fillId="0" borderId="12" xfId="3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23950" y="7953375"/>
          <a:ext cx="9715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9525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53075" y="79533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0008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334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1">
      <selection activeCell="F11" sqref="F11"/>
    </sheetView>
  </sheetViews>
  <sheetFormatPr defaultColWidth="9.140625" defaultRowHeight="21.75"/>
  <cols>
    <col min="1" max="1" width="49.8515625" style="7" customWidth="1"/>
    <col min="2" max="2" width="16.8515625" style="7" customWidth="1"/>
    <col min="3" max="3" width="22.7109375" style="7" customWidth="1"/>
    <col min="4" max="4" width="23.00390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6.25">
      <c r="A1" s="220" t="s">
        <v>99</v>
      </c>
      <c r="B1" s="220"/>
      <c r="C1" s="220"/>
      <c r="D1" s="220"/>
      <c r="E1" s="220"/>
    </row>
    <row r="2" spans="1:5" ht="22.5" customHeight="1">
      <c r="A2" s="220" t="s">
        <v>49</v>
      </c>
      <c r="B2" s="220"/>
      <c r="C2" s="220"/>
      <c r="D2" s="220"/>
      <c r="E2" s="220"/>
    </row>
    <row r="3" spans="1:5" ht="26.25">
      <c r="A3" s="220" t="s">
        <v>257</v>
      </c>
      <c r="B3" s="220"/>
      <c r="C3" s="220"/>
      <c r="D3" s="220"/>
      <c r="E3" s="220"/>
    </row>
    <row r="4" spans="1:4" ht="28.5" customHeight="1">
      <c r="A4" s="62" t="s">
        <v>5</v>
      </c>
      <c r="B4" s="62" t="s">
        <v>8</v>
      </c>
      <c r="C4" s="63" t="s">
        <v>6</v>
      </c>
      <c r="D4" s="62" t="s">
        <v>7</v>
      </c>
    </row>
    <row r="5" spans="1:4" ht="23.25">
      <c r="A5" s="64" t="s">
        <v>57</v>
      </c>
      <c r="B5" s="65"/>
      <c r="C5" s="66"/>
      <c r="D5" s="67"/>
    </row>
    <row r="6" spans="1:4" ht="23.25">
      <c r="A6" s="68" t="s">
        <v>130</v>
      </c>
      <c r="B6" s="69" t="s">
        <v>51</v>
      </c>
      <c r="C6" s="212">
        <v>2307.67</v>
      </c>
      <c r="D6" s="68"/>
    </row>
    <row r="7" spans="1:4" ht="23.25">
      <c r="A7" s="68" t="s">
        <v>131</v>
      </c>
      <c r="B7" s="69" t="s">
        <v>51</v>
      </c>
      <c r="C7" s="212">
        <v>9287032.29</v>
      </c>
      <c r="D7" s="68"/>
    </row>
    <row r="8" spans="1:4" ht="23.25">
      <c r="A8" s="68" t="s">
        <v>132</v>
      </c>
      <c r="B8" s="69" t="s">
        <v>51</v>
      </c>
      <c r="C8" s="212">
        <v>114.9</v>
      </c>
      <c r="D8" s="68"/>
    </row>
    <row r="9" spans="1:6" ht="23.25">
      <c r="A9" s="70" t="s">
        <v>58</v>
      </c>
      <c r="B9" s="69"/>
      <c r="C9" s="212"/>
      <c r="D9" s="68"/>
      <c r="F9" s="21"/>
    </row>
    <row r="10" spans="1:6" ht="23.25">
      <c r="A10" s="68" t="s">
        <v>133</v>
      </c>
      <c r="B10" s="69" t="s">
        <v>52</v>
      </c>
      <c r="C10" s="212">
        <v>10709679.71</v>
      </c>
      <c r="D10" s="68"/>
      <c r="F10" s="21"/>
    </row>
    <row r="11" spans="1:6" ht="23.25">
      <c r="A11" s="68" t="s">
        <v>134</v>
      </c>
      <c r="B11" s="69" t="s">
        <v>52</v>
      </c>
      <c r="C11" s="212">
        <v>5211183.21</v>
      </c>
      <c r="D11" s="68"/>
      <c r="F11" s="21"/>
    </row>
    <row r="12" spans="1:6" ht="23.25">
      <c r="A12" s="68" t="s">
        <v>100</v>
      </c>
      <c r="B12" s="69">
        <v>701</v>
      </c>
      <c r="C12" s="212">
        <v>4142641.95</v>
      </c>
      <c r="D12" s="68"/>
      <c r="F12" s="21"/>
    </row>
    <row r="13" spans="1:6" ht="23.25">
      <c r="A13" s="68" t="s">
        <v>121</v>
      </c>
      <c r="B13" s="69">
        <v>702</v>
      </c>
      <c r="C13" s="212">
        <v>5000</v>
      </c>
      <c r="D13" s="68"/>
      <c r="F13" s="21"/>
    </row>
    <row r="14" spans="1:6" ht="23.25">
      <c r="A14" s="68" t="s">
        <v>102</v>
      </c>
      <c r="B14" s="69">
        <v>703</v>
      </c>
      <c r="C14" s="212">
        <v>19481442</v>
      </c>
      <c r="D14" s="68"/>
      <c r="F14" s="21"/>
    </row>
    <row r="15" spans="1:6" ht="23.25">
      <c r="A15" s="68" t="s">
        <v>254</v>
      </c>
      <c r="B15" s="69"/>
      <c r="C15" s="212">
        <v>720</v>
      </c>
      <c r="D15" s="68"/>
      <c r="F15" s="21"/>
    </row>
    <row r="16" spans="1:6" ht="23.25">
      <c r="A16" s="70" t="s">
        <v>59</v>
      </c>
      <c r="B16" s="71"/>
      <c r="C16" s="212"/>
      <c r="D16" s="68"/>
      <c r="F16" s="21"/>
    </row>
    <row r="17" spans="1:6" ht="23.25">
      <c r="A17" s="68" t="s">
        <v>88</v>
      </c>
      <c r="B17" s="72" t="s">
        <v>85</v>
      </c>
      <c r="C17" s="212">
        <v>1072.34</v>
      </c>
      <c r="D17" s="68"/>
      <c r="F17" s="21"/>
    </row>
    <row r="18" spans="1:6" ht="23.25">
      <c r="A18" s="68" t="s">
        <v>84</v>
      </c>
      <c r="B18" s="72" t="s">
        <v>56</v>
      </c>
      <c r="C18" s="213">
        <v>12000</v>
      </c>
      <c r="D18" s="68"/>
      <c r="F18" s="21"/>
    </row>
    <row r="19" spans="1:6" ht="23.25">
      <c r="A19" s="68" t="s">
        <v>107</v>
      </c>
      <c r="B19" s="72" t="s">
        <v>108</v>
      </c>
      <c r="C19" s="213">
        <v>15000</v>
      </c>
      <c r="D19" s="68"/>
      <c r="F19" s="21"/>
    </row>
    <row r="20" spans="1:6" ht="23.25">
      <c r="A20" s="68" t="s">
        <v>60</v>
      </c>
      <c r="B20" s="72" t="s">
        <v>47</v>
      </c>
      <c r="C20" s="213">
        <f>94101.44+574327.76</f>
        <v>668429.2</v>
      </c>
      <c r="D20" s="68"/>
      <c r="F20" s="21"/>
    </row>
    <row r="21" spans="1:6" ht="23.25">
      <c r="A21" s="68" t="s">
        <v>125</v>
      </c>
      <c r="B21" s="71">
        <v>6000</v>
      </c>
      <c r="C21" s="213">
        <f>385200+208749</f>
        <v>593949</v>
      </c>
      <c r="D21" s="68"/>
      <c r="F21" s="21"/>
    </row>
    <row r="22" spans="1:6" ht="23.25">
      <c r="A22" s="68" t="s">
        <v>124</v>
      </c>
      <c r="B22" s="71">
        <v>100</v>
      </c>
      <c r="C22" s="213">
        <f>1076352+582356</f>
        <v>1658708</v>
      </c>
      <c r="D22" s="68"/>
      <c r="F22" s="21"/>
    </row>
    <row r="23" spans="1:6" ht="23.25">
      <c r="A23" s="68" t="s">
        <v>126</v>
      </c>
      <c r="B23" s="71">
        <v>101</v>
      </c>
      <c r="C23" s="213">
        <f>131960+95496</f>
        <v>227456</v>
      </c>
      <c r="D23" s="68"/>
      <c r="F23" s="21"/>
    </row>
    <row r="24" spans="1:6" ht="23.25">
      <c r="A24" s="68" t="s">
        <v>127</v>
      </c>
      <c r="B24" s="71">
        <v>102</v>
      </c>
      <c r="C24" s="213">
        <f>437440+218720</f>
        <v>656160</v>
      </c>
      <c r="D24" s="68"/>
      <c r="F24" s="21"/>
    </row>
    <row r="25" spans="1:6" ht="23.25">
      <c r="A25" s="68" t="s">
        <v>61</v>
      </c>
      <c r="B25" s="71">
        <v>200</v>
      </c>
      <c r="C25" s="213">
        <f>34815+21350</f>
        <v>56165</v>
      </c>
      <c r="D25" s="68"/>
      <c r="F25" s="21"/>
    </row>
    <row r="26" spans="1:6" ht="23.25">
      <c r="A26" s="68" t="s">
        <v>128</v>
      </c>
      <c r="B26" s="71" t="s">
        <v>129</v>
      </c>
      <c r="C26" s="213">
        <f>6000+3000</f>
        <v>9000</v>
      </c>
      <c r="D26" s="68"/>
      <c r="F26" s="21"/>
    </row>
    <row r="27" spans="1:6" ht="23.25">
      <c r="A27" s="68" t="s">
        <v>62</v>
      </c>
      <c r="B27" s="71">
        <v>250</v>
      </c>
      <c r="C27" s="213">
        <f>384417+218849.81</f>
        <v>603266.81</v>
      </c>
      <c r="D27" s="68"/>
      <c r="F27" s="21"/>
    </row>
    <row r="28" spans="1:6" ht="23.25">
      <c r="A28" s="68" t="s">
        <v>63</v>
      </c>
      <c r="B28" s="71">
        <v>270</v>
      </c>
      <c r="C28" s="213">
        <f>40285+101737.5</f>
        <v>142022.5</v>
      </c>
      <c r="D28" s="68"/>
      <c r="F28" s="21"/>
    </row>
    <row r="29" spans="1:6" ht="23.25">
      <c r="A29" s="68" t="s">
        <v>36</v>
      </c>
      <c r="B29" s="71">
        <v>6270</v>
      </c>
      <c r="C29" s="213">
        <v>0</v>
      </c>
      <c r="D29" s="68"/>
      <c r="F29" s="21"/>
    </row>
    <row r="30" spans="1:6" ht="23.25">
      <c r="A30" s="68" t="s">
        <v>37</v>
      </c>
      <c r="B30" s="71">
        <v>300</v>
      </c>
      <c r="C30" s="213">
        <f>77020.59+38380.45</f>
        <v>115401.04</v>
      </c>
      <c r="D30" s="68"/>
      <c r="F30" s="21"/>
    </row>
    <row r="31" spans="1:6" ht="23.25">
      <c r="A31" s="68" t="s">
        <v>38</v>
      </c>
      <c r="B31" s="71">
        <v>400</v>
      </c>
      <c r="C31" s="213">
        <v>118000</v>
      </c>
      <c r="D31" s="68"/>
      <c r="F31" s="21"/>
    </row>
    <row r="32" spans="1:6" ht="23.25">
      <c r="A32" s="68" t="s">
        <v>64</v>
      </c>
      <c r="B32" s="71">
        <v>450</v>
      </c>
      <c r="C32" s="213">
        <f>19475+40290</f>
        <v>59765</v>
      </c>
      <c r="D32" s="68"/>
      <c r="F32" s="21"/>
    </row>
    <row r="33" spans="1:6" ht="23.25">
      <c r="A33" s="68" t="s">
        <v>65</v>
      </c>
      <c r="B33" s="71">
        <v>500</v>
      </c>
      <c r="C33" s="213">
        <v>0</v>
      </c>
      <c r="D33" s="68"/>
      <c r="F33" s="21"/>
    </row>
    <row r="34" spans="1:6" ht="23.25">
      <c r="A34" s="68" t="s">
        <v>87</v>
      </c>
      <c r="B34" s="71">
        <v>550</v>
      </c>
      <c r="C34" s="213">
        <v>303600</v>
      </c>
      <c r="D34" s="68"/>
      <c r="F34" s="21"/>
    </row>
    <row r="35" spans="1:6" ht="23.25">
      <c r="A35" s="68" t="s">
        <v>89</v>
      </c>
      <c r="B35" s="71">
        <v>600</v>
      </c>
      <c r="C35" s="190"/>
      <c r="D35" s="210">
        <v>1717500</v>
      </c>
      <c r="F35" s="21"/>
    </row>
    <row r="36" spans="1:4" ht="23.25">
      <c r="A36" s="68" t="s">
        <v>95</v>
      </c>
      <c r="B36" s="71">
        <v>600</v>
      </c>
      <c r="C36" s="190"/>
      <c r="D36" s="210">
        <v>0</v>
      </c>
    </row>
    <row r="37" spans="1:4" ht="23.25">
      <c r="A37" s="68" t="s">
        <v>66</v>
      </c>
      <c r="B37" s="71">
        <v>700</v>
      </c>
      <c r="C37" s="190"/>
      <c r="D37" s="210">
        <v>19356467.6</v>
      </c>
    </row>
    <row r="38" spans="1:4" ht="23.25">
      <c r="A38" s="68" t="s">
        <v>67</v>
      </c>
      <c r="B38" s="71">
        <v>703</v>
      </c>
      <c r="C38" s="190"/>
      <c r="D38" s="210">
        <v>8588518.28</v>
      </c>
    </row>
    <row r="39" spans="1:4" ht="23.25">
      <c r="A39" s="68" t="s">
        <v>101</v>
      </c>
      <c r="B39" s="71">
        <v>800</v>
      </c>
      <c r="C39" s="190"/>
      <c r="D39" s="210">
        <v>7329608.38</v>
      </c>
    </row>
    <row r="40" spans="1:4" ht="23.25">
      <c r="A40" s="68" t="s">
        <v>103</v>
      </c>
      <c r="B40" s="71">
        <v>801</v>
      </c>
      <c r="C40" s="190"/>
      <c r="D40" s="210">
        <v>6307629.07</v>
      </c>
    </row>
    <row r="41" spans="1:4" ht="23.25">
      <c r="A41" s="68" t="s">
        <v>68</v>
      </c>
      <c r="B41" s="71">
        <v>821</v>
      </c>
      <c r="C41" s="190"/>
      <c r="D41" s="210">
        <v>10543484.02</v>
      </c>
    </row>
    <row r="42" spans="1:4" ht="23.25">
      <c r="A42" s="73" t="s">
        <v>98</v>
      </c>
      <c r="B42" s="74">
        <v>900</v>
      </c>
      <c r="C42" s="191"/>
      <c r="D42" s="211">
        <v>236909.27</v>
      </c>
    </row>
    <row r="43" spans="1:4" ht="24" customHeight="1" thickBot="1">
      <c r="A43" s="42" t="s">
        <v>48</v>
      </c>
      <c r="B43" s="41"/>
      <c r="C43" s="192">
        <f>SUM(C6:C39)</f>
        <v>54080116.62000001</v>
      </c>
      <c r="D43" s="193">
        <f>SUM(D35:D42)</f>
        <v>54080116.62000001</v>
      </c>
    </row>
    <row r="44" ht="24" thickTop="1"/>
    <row r="51" spans="1:5" ht="23.25">
      <c r="A51" s="223"/>
      <c r="B51" s="223"/>
      <c r="C51" s="223"/>
      <c r="D51" s="223"/>
      <c r="E51" s="223"/>
    </row>
    <row r="52" spans="1:5" ht="23.25">
      <c r="A52" s="222"/>
      <c r="B52" s="222"/>
      <c r="C52" s="222"/>
      <c r="D52" s="222"/>
      <c r="E52" s="222"/>
    </row>
    <row r="53" spans="1:5" ht="23.25">
      <c r="A53" s="222"/>
      <c r="B53" s="222"/>
      <c r="C53" s="222"/>
      <c r="D53" s="222"/>
      <c r="E53" s="222"/>
    </row>
    <row r="55" ht="23.25">
      <c r="C55" s="22"/>
    </row>
    <row r="56" ht="23.25">
      <c r="C56" s="22"/>
    </row>
    <row r="57" ht="23.25">
      <c r="C57" s="22"/>
    </row>
  </sheetData>
  <sheetProtection/>
  <mergeCells count="6">
    <mergeCell ref="A52:E52"/>
    <mergeCell ref="A53:E53"/>
    <mergeCell ref="A51:E51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6"/>
  <sheetViews>
    <sheetView zoomScalePageLayoutView="0" workbookViewId="0" topLeftCell="A49">
      <selection activeCell="D62" sqref="D62"/>
    </sheetView>
  </sheetViews>
  <sheetFormatPr defaultColWidth="9.140625" defaultRowHeight="21.75"/>
  <cols>
    <col min="1" max="1" width="12.8515625" style="1" customWidth="1"/>
    <col min="2" max="2" width="4.00390625" style="1" customWidth="1"/>
    <col min="3" max="3" width="14.57421875" style="1" customWidth="1"/>
    <col min="4" max="4" width="42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3" spans="1:6" ht="26.25">
      <c r="A3" s="220" t="s">
        <v>138</v>
      </c>
      <c r="B3" s="220"/>
      <c r="C3" s="220"/>
      <c r="D3" s="220"/>
      <c r="E3" s="220"/>
      <c r="F3" s="220"/>
    </row>
    <row r="4" spans="1:6" ht="25.5" customHeight="1">
      <c r="A4" s="220" t="s">
        <v>9</v>
      </c>
      <c r="B4" s="220"/>
      <c r="C4" s="220"/>
      <c r="D4" s="220"/>
      <c r="E4" s="220"/>
      <c r="F4" s="220"/>
    </row>
    <row r="5" ht="22.5" customHeight="1">
      <c r="F5" s="15" t="s">
        <v>260</v>
      </c>
    </row>
    <row r="6" spans="1:6" ht="22.5" customHeight="1">
      <c r="A6" s="220" t="s">
        <v>10</v>
      </c>
      <c r="B6" s="220"/>
      <c r="C6" s="220"/>
      <c r="D6" s="220"/>
      <c r="E6" s="220"/>
      <c r="F6" s="220"/>
    </row>
    <row r="7" spans="1:6" ht="22.5" customHeight="1" thickBot="1">
      <c r="A7" s="8" t="s">
        <v>261</v>
      </c>
      <c r="B7" s="8"/>
      <c r="C7" s="8"/>
      <c r="D7" s="8"/>
      <c r="E7" s="8"/>
      <c r="F7" s="8"/>
    </row>
    <row r="8" spans="1:6" ht="24" customHeight="1" thickTop="1">
      <c r="A8" s="229" t="s">
        <v>11</v>
      </c>
      <c r="B8" s="230"/>
      <c r="C8" s="231"/>
      <c r="D8" s="9"/>
      <c r="E8" s="13"/>
      <c r="F8" s="196" t="s">
        <v>14</v>
      </c>
    </row>
    <row r="9" spans="1:6" ht="23.25">
      <c r="A9" s="224" t="s">
        <v>12</v>
      </c>
      <c r="B9" s="225"/>
      <c r="C9" s="194" t="s">
        <v>13</v>
      </c>
      <c r="D9" s="36" t="s">
        <v>5</v>
      </c>
      <c r="E9" s="14" t="s">
        <v>8</v>
      </c>
      <c r="F9" s="194" t="s">
        <v>13</v>
      </c>
    </row>
    <row r="10" spans="1:6" ht="22.5" thickBot="1">
      <c r="A10" s="226" t="s">
        <v>4</v>
      </c>
      <c r="B10" s="227"/>
      <c r="C10" s="195" t="s">
        <v>4</v>
      </c>
      <c r="D10" s="10"/>
      <c r="E10" s="16"/>
      <c r="F10" s="195" t="s">
        <v>4</v>
      </c>
    </row>
    <row r="11" spans="1:6" ht="22.5" thickTop="1">
      <c r="A11" s="12"/>
      <c r="B11" s="2"/>
      <c r="C11" s="197">
        <v>20948885.33</v>
      </c>
      <c r="D11" s="15" t="s">
        <v>16</v>
      </c>
      <c r="E11" s="2"/>
      <c r="F11" s="197">
        <v>20348010.3</v>
      </c>
    </row>
    <row r="12" spans="1:6" ht="21.75">
      <c r="A12" s="23"/>
      <c r="B12" s="2"/>
      <c r="C12" s="198"/>
      <c r="D12" s="17" t="s">
        <v>46</v>
      </c>
      <c r="E12" s="2"/>
      <c r="F12" s="198"/>
    </row>
    <row r="13" spans="1:6" ht="21.75">
      <c r="A13" s="23">
        <v>180000</v>
      </c>
      <c r="B13" s="5" t="s">
        <v>53</v>
      </c>
      <c r="C13" s="198">
        <f>797+620+610</f>
        <v>2027</v>
      </c>
      <c r="D13" s="15" t="s">
        <v>17</v>
      </c>
      <c r="E13" s="18" t="s">
        <v>24</v>
      </c>
      <c r="F13" s="198">
        <v>610</v>
      </c>
    </row>
    <row r="14" spans="1:6" ht="21.75">
      <c r="A14" s="35">
        <v>74010</v>
      </c>
      <c r="B14" s="5" t="s">
        <v>53</v>
      </c>
      <c r="C14" s="198">
        <f>1470+4536+6228</f>
        <v>12234</v>
      </c>
      <c r="D14" s="15" t="s">
        <v>18</v>
      </c>
      <c r="E14" s="18" t="s">
        <v>25</v>
      </c>
      <c r="F14" s="198">
        <v>6228</v>
      </c>
    </row>
    <row r="15" spans="1:6" ht="21.75">
      <c r="A15" s="23">
        <v>480000</v>
      </c>
      <c r="B15" s="5" t="s">
        <v>53</v>
      </c>
      <c r="C15" s="199">
        <v>0</v>
      </c>
      <c r="D15" s="15" t="s">
        <v>19</v>
      </c>
      <c r="E15" s="18" t="s">
        <v>26</v>
      </c>
      <c r="F15" s="199">
        <v>0</v>
      </c>
    </row>
    <row r="16" spans="1:6" ht="21.75">
      <c r="A16" s="23">
        <v>0</v>
      </c>
      <c r="B16" s="5" t="s">
        <v>53</v>
      </c>
      <c r="C16" s="198">
        <v>0</v>
      </c>
      <c r="D16" s="15" t="s">
        <v>20</v>
      </c>
      <c r="E16" s="18" t="s">
        <v>27</v>
      </c>
      <c r="F16" s="198">
        <v>0</v>
      </c>
    </row>
    <row r="17" spans="1:6" ht="21.75">
      <c r="A17" s="23">
        <v>70800</v>
      </c>
      <c r="B17" s="5" t="s">
        <v>53</v>
      </c>
      <c r="C17" s="199">
        <f>1170+37924+3234</f>
        <v>42328</v>
      </c>
      <c r="D17" s="15" t="s">
        <v>21</v>
      </c>
      <c r="E17" s="18" t="s">
        <v>28</v>
      </c>
      <c r="F17" s="199">
        <v>3234</v>
      </c>
    </row>
    <row r="18" spans="1:6" ht="21.75">
      <c r="A18" s="35">
        <v>0</v>
      </c>
      <c r="B18" s="2" t="s">
        <v>54</v>
      </c>
      <c r="C18" s="199">
        <v>0</v>
      </c>
      <c r="D18" s="15" t="s">
        <v>22</v>
      </c>
      <c r="E18" s="18" t="s">
        <v>29</v>
      </c>
      <c r="F18" s="199">
        <v>0</v>
      </c>
    </row>
    <row r="19" spans="1:6" ht="21.75">
      <c r="A19" s="23">
        <v>16915055</v>
      </c>
      <c r="B19" s="5" t="s">
        <v>53</v>
      </c>
      <c r="C19" s="199">
        <f>1325521.02</f>
        <v>1325521.02</v>
      </c>
      <c r="D19" s="15" t="s">
        <v>23</v>
      </c>
      <c r="E19" s="18" t="s">
        <v>30</v>
      </c>
      <c r="F19" s="199">
        <v>0</v>
      </c>
    </row>
    <row r="20" spans="1:6" ht="21.75">
      <c r="A20" s="23">
        <v>9000000</v>
      </c>
      <c r="B20" s="5" t="s">
        <v>53</v>
      </c>
      <c r="C20" s="199">
        <f>8019700</f>
        <v>8019700</v>
      </c>
      <c r="D20" s="15" t="s">
        <v>94</v>
      </c>
      <c r="E20" s="18" t="s">
        <v>31</v>
      </c>
      <c r="F20" s="199">
        <v>8019700</v>
      </c>
    </row>
    <row r="21" spans="1:6" ht="22.5" thickBot="1">
      <c r="A21" s="29">
        <f>SUM(A13:A20)</f>
        <v>26719865</v>
      </c>
      <c r="B21" s="30" t="s">
        <v>53</v>
      </c>
      <c r="C21" s="200">
        <f>SUM(C13:C20)</f>
        <v>9401810.02</v>
      </c>
      <c r="E21" s="14"/>
      <c r="F21" s="202">
        <f>SUM(F13:F20)</f>
        <v>8029772</v>
      </c>
    </row>
    <row r="22" spans="3:6" ht="22.5" thickTop="1">
      <c r="C22" s="199">
        <f>1053000</f>
        <v>1053000</v>
      </c>
      <c r="D22" s="15" t="s">
        <v>242</v>
      </c>
      <c r="E22" s="19">
        <v>62000</v>
      </c>
      <c r="F22" s="199">
        <v>0</v>
      </c>
    </row>
    <row r="23" spans="3:6" ht="21.75">
      <c r="C23" s="199">
        <f>88674</f>
        <v>88674</v>
      </c>
      <c r="D23" s="15" t="s">
        <v>240</v>
      </c>
      <c r="E23" s="19">
        <v>62000</v>
      </c>
      <c r="F23" s="199">
        <v>0</v>
      </c>
    </row>
    <row r="24" spans="3:6" ht="21.75">
      <c r="C24" s="199"/>
      <c r="D24" s="15" t="s">
        <v>241</v>
      </c>
      <c r="E24" s="19">
        <v>62000</v>
      </c>
      <c r="F24" s="199"/>
    </row>
    <row r="25" spans="3:6" ht="21.75">
      <c r="C25" s="199">
        <f>425.79</f>
        <v>425.79</v>
      </c>
      <c r="D25" s="15" t="s">
        <v>251</v>
      </c>
      <c r="E25" s="43" t="s">
        <v>90</v>
      </c>
      <c r="F25" s="199">
        <v>0</v>
      </c>
    </row>
    <row r="26" spans="3:6" ht="21.75">
      <c r="C26" s="199">
        <f>45000+17140</f>
        <v>62140</v>
      </c>
      <c r="D26" s="15" t="s">
        <v>69</v>
      </c>
      <c r="E26" s="43" t="s">
        <v>56</v>
      </c>
      <c r="F26" s="199">
        <v>17140</v>
      </c>
    </row>
    <row r="27" spans="3:6" ht="21.75">
      <c r="C27" s="199" t="s">
        <v>54</v>
      </c>
      <c r="D27" s="15" t="s">
        <v>50</v>
      </c>
      <c r="E27" s="19">
        <v>700</v>
      </c>
      <c r="F27" s="199" t="s">
        <v>54</v>
      </c>
    </row>
    <row r="28" spans="3:6" ht="21.75">
      <c r="C28" s="201">
        <f>9699.56+51037.08+38605.08</f>
        <v>99341.72</v>
      </c>
      <c r="D28" s="15" t="s">
        <v>250</v>
      </c>
      <c r="E28" s="19">
        <v>900</v>
      </c>
      <c r="F28" s="201">
        <v>38605.08</v>
      </c>
    </row>
    <row r="29" spans="3:6" ht="21.75">
      <c r="C29" s="48"/>
      <c r="E29" s="14"/>
      <c r="F29" s="24"/>
    </row>
    <row r="30" spans="3:6" ht="21.75">
      <c r="C30" s="2"/>
      <c r="E30" s="14"/>
      <c r="F30" s="24"/>
    </row>
    <row r="31" spans="3:6" ht="21.75">
      <c r="C31" s="2"/>
      <c r="E31" s="14"/>
      <c r="F31" s="24"/>
    </row>
    <row r="32" spans="3:6" ht="21.75">
      <c r="C32" s="2"/>
      <c r="E32" s="2"/>
      <c r="F32" s="24"/>
    </row>
    <row r="33" spans="3:6" ht="21.75">
      <c r="C33" s="3"/>
      <c r="E33" s="2"/>
      <c r="F33" s="27"/>
    </row>
    <row r="34" spans="3:6" ht="21.75">
      <c r="C34" s="203">
        <f>SUM(C22:C33)</f>
        <v>1303581.51</v>
      </c>
      <c r="E34" s="2"/>
      <c r="F34" s="198">
        <f>SUM(F22:F33)</f>
        <v>55745.08</v>
      </c>
    </row>
    <row r="35" spans="3:6" ht="26.25" customHeight="1" thickBot="1">
      <c r="C35" s="200">
        <f>SUM(C34,C21)</f>
        <v>10705391.53</v>
      </c>
      <c r="D35" s="11" t="s">
        <v>15</v>
      </c>
      <c r="E35" s="3"/>
      <c r="F35" s="200">
        <f>SUM(F34,F21)</f>
        <v>8085517.08</v>
      </c>
    </row>
    <row r="36" spans="3:6" ht="22.5" thickTop="1">
      <c r="C36" s="4"/>
      <c r="D36" s="11"/>
      <c r="E36" s="4"/>
      <c r="F36" s="4"/>
    </row>
    <row r="37" spans="3:6" ht="21.75">
      <c r="C37" s="4"/>
      <c r="D37" s="11"/>
      <c r="E37" s="4"/>
      <c r="F37" s="4"/>
    </row>
    <row r="38" spans="3:6" ht="21.75">
      <c r="C38" s="4"/>
      <c r="D38" s="11"/>
      <c r="E38" s="4"/>
      <c r="F38" s="4"/>
    </row>
    <row r="39" spans="3:6" ht="21.75">
      <c r="C39" s="4"/>
      <c r="D39" s="11"/>
      <c r="E39" s="4"/>
      <c r="F39" s="4"/>
    </row>
    <row r="40" spans="3:6" ht="21.75">
      <c r="C40" s="4"/>
      <c r="D40" s="11"/>
      <c r="E40" s="4"/>
      <c r="F40" s="4"/>
    </row>
    <row r="41" spans="3:6" ht="21.75">
      <c r="C41" s="4"/>
      <c r="D41" s="11"/>
      <c r="E41" s="4"/>
      <c r="F41" s="4"/>
    </row>
    <row r="42" spans="3:6" ht="21.75">
      <c r="C42" s="4"/>
      <c r="D42" s="11"/>
      <c r="E42" s="4"/>
      <c r="F42" s="4"/>
    </row>
    <row r="43" spans="3:6" ht="21.75">
      <c r="C43" s="4"/>
      <c r="D43" s="11"/>
      <c r="E43" s="4"/>
      <c r="F43" s="4"/>
    </row>
    <row r="44" spans="3:6" ht="21.75">
      <c r="C44" s="4"/>
      <c r="D44" s="11"/>
      <c r="E44" s="4"/>
      <c r="F44" s="4"/>
    </row>
    <row r="45" spans="1:4" s="178" customFormat="1" ht="22.5" customHeight="1">
      <c r="A45" s="177"/>
      <c r="B45" s="177"/>
      <c r="C45" s="177"/>
      <c r="D45" s="177"/>
    </row>
    <row r="46" spans="1:7" s="178" customFormat="1" ht="22.5" customHeight="1">
      <c r="A46" s="228" t="s">
        <v>224</v>
      </c>
      <c r="B46" s="228"/>
      <c r="C46" s="228"/>
      <c r="D46" s="228"/>
      <c r="E46" s="228"/>
      <c r="F46" s="228"/>
      <c r="G46" s="228"/>
    </row>
    <row r="47" spans="1:4" s="178" customFormat="1" ht="22.5" customHeight="1">
      <c r="A47" s="177"/>
      <c r="B47" s="177"/>
      <c r="C47" s="177"/>
      <c r="D47" s="177"/>
    </row>
    <row r="48" spans="1:4" ht="22.5" customHeight="1" thickBot="1">
      <c r="A48" s="4"/>
      <c r="B48" s="4"/>
      <c r="C48" s="4"/>
      <c r="D48" s="4"/>
    </row>
    <row r="49" spans="1:6" ht="24" customHeight="1" thickTop="1">
      <c r="A49" s="229" t="s">
        <v>11</v>
      </c>
      <c r="B49" s="230"/>
      <c r="C49" s="231"/>
      <c r="D49" s="49"/>
      <c r="E49" s="13"/>
      <c r="F49" s="196" t="s">
        <v>14</v>
      </c>
    </row>
    <row r="50" spans="1:6" ht="23.25">
      <c r="A50" s="224" t="s">
        <v>12</v>
      </c>
      <c r="B50" s="225"/>
      <c r="C50" s="194" t="s">
        <v>13</v>
      </c>
      <c r="D50" s="36" t="s">
        <v>5</v>
      </c>
      <c r="E50" s="14" t="s">
        <v>8</v>
      </c>
      <c r="F50" s="194" t="s">
        <v>13</v>
      </c>
    </row>
    <row r="51" spans="1:6" ht="22.5" thickBot="1">
      <c r="A51" s="226" t="s">
        <v>4</v>
      </c>
      <c r="B51" s="227"/>
      <c r="C51" s="195" t="s">
        <v>4</v>
      </c>
      <c r="D51" s="10"/>
      <c r="E51" s="16"/>
      <c r="F51" s="195" t="s">
        <v>4</v>
      </c>
    </row>
    <row r="52" spans="1:6" ht="22.5" thickTop="1">
      <c r="A52" s="12"/>
      <c r="B52" s="2"/>
      <c r="C52" s="2"/>
      <c r="D52" s="17" t="s">
        <v>32</v>
      </c>
      <c r="E52" s="2"/>
      <c r="F52" s="2"/>
    </row>
    <row r="53" spans="1:6" ht="21.75">
      <c r="A53" s="23">
        <v>4683465</v>
      </c>
      <c r="B53" s="24" t="s">
        <v>53</v>
      </c>
      <c r="C53" s="199">
        <f>2000+92101.44+574327.76</f>
        <v>668429.2</v>
      </c>
      <c r="D53" s="15" t="s">
        <v>33</v>
      </c>
      <c r="E53" s="6" t="s">
        <v>47</v>
      </c>
      <c r="F53" s="218">
        <v>574327.76</v>
      </c>
    </row>
    <row r="54" spans="1:6" ht="21.75">
      <c r="A54" s="23">
        <v>0</v>
      </c>
      <c r="B54" s="24" t="s">
        <v>54</v>
      </c>
      <c r="C54" s="199">
        <f>210500+174700+208749</f>
        <v>593949</v>
      </c>
      <c r="D54" s="15" t="s">
        <v>214</v>
      </c>
      <c r="E54" s="6">
        <v>6000</v>
      </c>
      <c r="F54" s="218">
        <v>208749</v>
      </c>
    </row>
    <row r="55" spans="1:6" ht="21.75">
      <c r="A55" s="23">
        <v>8725900</v>
      </c>
      <c r="B55" s="24" t="s">
        <v>53</v>
      </c>
      <c r="C55" s="199">
        <f>518076+558276+582356</f>
        <v>1658708</v>
      </c>
      <c r="D55" s="15" t="s">
        <v>215</v>
      </c>
      <c r="E55" s="5">
        <v>100</v>
      </c>
      <c r="F55" s="218">
        <v>582356</v>
      </c>
    </row>
    <row r="56" spans="1:6" ht="21.75">
      <c r="A56" s="23">
        <v>0</v>
      </c>
      <c r="B56" s="24" t="s">
        <v>53</v>
      </c>
      <c r="C56" s="199">
        <f>65980+65980+95496</f>
        <v>227456</v>
      </c>
      <c r="D56" s="15" t="s">
        <v>216</v>
      </c>
      <c r="E56" s="5">
        <v>6100</v>
      </c>
      <c r="F56" s="218">
        <v>95496</v>
      </c>
    </row>
    <row r="57" spans="1:6" ht="21.75">
      <c r="A57" s="35">
        <v>2624640</v>
      </c>
      <c r="B57" s="24" t="s">
        <v>53</v>
      </c>
      <c r="C57" s="199">
        <f>218720+218720+218720</f>
        <v>656160</v>
      </c>
      <c r="D57" s="15" t="s">
        <v>217</v>
      </c>
      <c r="E57" s="5">
        <v>100</v>
      </c>
      <c r="F57" s="218">
        <v>218720</v>
      </c>
    </row>
    <row r="58" spans="1:6" ht="21.75">
      <c r="A58" s="23">
        <v>429600</v>
      </c>
      <c r="B58" s="24" t="s">
        <v>54</v>
      </c>
      <c r="C58" s="199">
        <f>15700+19115+21350</f>
        <v>56165</v>
      </c>
      <c r="D58" s="15" t="s">
        <v>34</v>
      </c>
      <c r="E58" s="5">
        <v>200</v>
      </c>
      <c r="F58" s="218">
        <v>21350</v>
      </c>
    </row>
    <row r="59" spans="1:6" ht="21.75">
      <c r="A59" s="23">
        <v>0</v>
      </c>
      <c r="B59" s="24" t="s">
        <v>53</v>
      </c>
      <c r="C59" s="199">
        <f>3000+3000+3000</f>
        <v>9000</v>
      </c>
      <c r="D59" s="15" t="s">
        <v>218</v>
      </c>
      <c r="E59" s="5">
        <v>6200</v>
      </c>
      <c r="F59" s="218">
        <v>3000</v>
      </c>
    </row>
    <row r="60" spans="1:6" ht="21.75">
      <c r="A60" s="23">
        <v>4649400</v>
      </c>
      <c r="B60" s="24" t="s">
        <v>53</v>
      </c>
      <c r="C60" s="199">
        <f>223946+160471+218849.81</f>
        <v>603266.81</v>
      </c>
      <c r="D60" s="15" t="s">
        <v>35</v>
      </c>
      <c r="E60" s="5">
        <v>250</v>
      </c>
      <c r="F60" s="218">
        <v>218849.81</v>
      </c>
    </row>
    <row r="61" spans="1:6" ht="21.75">
      <c r="A61" s="23">
        <v>1958260</v>
      </c>
      <c r="B61" s="33" t="s">
        <v>55</v>
      </c>
      <c r="C61" s="199">
        <f>40285+101737.5</f>
        <v>142022.5</v>
      </c>
      <c r="D61" s="15" t="s">
        <v>36</v>
      </c>
      <c r="E61" s="5">
        <v>270</v>
      </c>
      <c r="F61" s="218">
        <v>101737.5</v>
      </c>
    </row>
    <row r="62" spans="1:6" ht="21.75">
      <c r="A62" s="23">
        <v>0</v>
      </c>
      <c r="B62" s="35" t="s">
        <v>53</v>
      </c>
      <c r="C62" s="199">
        <v>0</v>
      </c>
      <c r="D62" s="15" t="s">
        <v>219</v>
      </c>
      <c r="E62" s="5">
        <v>6270</v>
      </c>
      <c r="F62" s="218">
        <v>0</v>
      </c>
    </row>
    <row r="63" spans="1:6" ht="21.75">
      <c r="A63" s="24">
        <v>535000</v>
      </c>
      <c r="B63" s="34" t="s">
        <v>53</v>
      </c>
      <c r="C63" s="199">
        <f>31900.69+45119.9+38380.45</f>
        <v>115401.04</v>
      </c>
      <c r="D63" s="15" t="s">
        <v>37</v>
      </c>
      <c r="E63" s="5">
        <v>300</v>
      </c>
      <c r="F63" s="218">
        <v>38380.45</v>
      </c>
    </row>
    <row r="64" spans="1:6" ht="21.75">
      <c r="A64" s="24">
        <v>394000</v>
      </c>
      <c r="B64" s="35" t="s">
        <v>53</v>
      </c>
      <c r="C64" s="199">
        <f>118000</f>
        <v>118000</v>
      </c>
      <c r="D64" s="15" t="s">
        <v>38</v>
      </c>
      <c r="E64" s="5">
        <v>400</v>
      </c>
      <c r="F64" s="199">
        <v>0</v>
      </c>
    </row>
    <row r="65" spans="1:6" ht="21.75">
      <c r="A65" s="24">
        <v>777600</v>
      </c>
      <c r="B65" s="26"/>
      <c r="C65" s="199">
        <f>19475+40290</f>
        <v>59765</v>
      </c>
      <c r="D65" s="15" t="s">
        <v>39</v>
      </c>
      <c r="E65" s="5">
        <v>450</v>
      </c>
      <c r="F65" s="199">
        <v>40290</v>
      </c>
    </row>
    <row r="66" spans="1:6" ht="21.75">
      <c r="A66" s="24">
        <v>1269600</v>
      </c>
      <c r="B66" s="28" t="s">
        <v>53</v>
      </c>
      <c r="C66" s="199">
        <v>0</v>
      </c>
      <c r="D66" s="15" t="s">
        <v>40</v>
      </c>
      <c r="E66" s="5">
        <v>500</v>
      </c>
      <c r="F66" s="199">
        <v>0</v>
      </c>
    </row>
    <row r="67" spans="1:6" ht="21.75">
      <c r="A67" s="33">
        <v>672400</v>
      </c>
      <c r="B67" s="28" t="s">
        <v>54</v>
      </c>
      <c r="C67" s="199">
        <f>303600</f>
        <v>303600</v>
      </c>
      <c r="D67" s="15" t="s">
        <v>77</v>
      </c>
      <c r="E67" s="5">
        <v>550</v>
      </c>
      <c r="F67" s="199">
        <v>0</v>
      </c>
    </row>
    <row r="68" spans="1:6" ht="22.5" thickBot="1">
      <c r="A68" s="32">
        <f>SUM(A53:A67)</f>
        <v>26719865</v>
      </c>
      <c r="B68" s="31" t="s">
        <v>53</v>
      </c>
      <c r="C68" s="204">
        <f>SUM(C53:C67)</f>
        <v>5211922.55</v>
      </c>
      <c r="D68" s="15"/>
      <c r="E68" s="5"/>
      <c r="F68" s="204">
        <f>SUM(F53:F67)</f>
        <v>2103256.52</v>
      </c>
    </row>
    <row r="69" spans="1:6" ht="22.5" thickTop="1">
      <c r="A69" s="26"/>
      <c r="B69" s="26"/>
      <c r="C69" s="33">
        <v>0</v>
      </c>
      <c r="D69" s="15" t="s">
        <v>40</v>
      </c>
      <c r="E69" s="5">
        <v>6500</v>
      </c>
      <c r="F69" s="199">
        <v>0</v>
      </c>
    </row>
    <row r="70" spans="1:6" ht="21.75">
      <c r="A70" s="26"/>
      <c r="B70" s="26"/>
      <c r="C70" s="33">
        <v>0</v>
      </c>
      <c r="D70" s="15" t="s">
        <v>39</v>
      </c>
      <c r="E70" s="5">
        <v>7450</v>
      </c>
      <c r="F70" s="199">
        <v>0</v>
      </c>
    </row>
    <row r="71" spans="1:6" ht="21.75">
      <c r="A71" s="26"/>
      <c r="B71" s="26"/>
      <c r="C71" s="33">
        <v>0</v>
      </c>
      <c r="D71" s="15" t="s">
        <v>97</v>
      </c>
      <c r="E71" s="5"/>
      <c r="F71" s="199">
        <v>0</v>
      </c>
    </row>
    <row r="72" spans="1:6" ht="21.75">
      <c r="A72" s="26"/>
      <c r="B72" s="26"/>
      <c r="C72" s="33">
        <f>45000+12340+16800</f>
        <v>74140</v>
      </c>
      <c r="D72" s="15" t="s">
        <v>70</v>
      </c>
      <c r="E72" s="39" t="s">
        <v>56</v>
      </c>
      <c r="F72" s="199">
        <v>16800</v>
      </c>
    </row>
    <row r="73" spans="1:6" ht="21.75">
      <c r="A73" s="26"/>
      <c r="B73" s="26"/>
      <c r="C73" s="33">
        <v>0</v>
      </c>
      <c r="D73" s="15" t="s">
        <v>220</v>
      </c>
      <c r="E73" s="5">
        <v>600</v>
      </c>
      <c r="F73" s="199">
        <v>0</v>
      </c>
    </row>
    <row r="74" spans="1:6" ht="21.75">
      <c r="A74" s="26"/>
      <c r="B74" s="26"/>
      <c r="C74" s="33">
        <f>38032</f>
        <v>38032</v>
      </c>
      <c r="D74" s="15" t="s">
        <v>221</v>
      </c>
      <c r="E74" s="5">
        <v>600</v>
      </c>
      <c r="F74" s="199">
        <v>0</v>
      </c>
    </row>
    <row r="75" spans="1:6" ht="21.75">
      <c r="A75" s="26"/>
      <c r="B75" s="26"/>
      <c r="C75" s="33">
        <v>0</v>
      </c>
      <c r="D75" s="15" t="s">
        <v>71</v>
      </c>
      <c r="E75" s="5">
        <v>700</v>
      </c>
      <c r="F75" s="199">
        <v>0</v>
      </c>
    </row>
    <row r="76" spans="1:6" ht="21.75">
      <c r="A76" s="26"/>
      <c r="B76" s="26"/>
      <c r="C76" s="33">
        <v>0</v>
      </c>
      <c r="D76" s="15" t="s">
        <v>75</v>
      </c>
      <c r="E76" s="5">
        <v>704</v>
      </c>
      <c r="F76" s="199">
        <v>0</v>
      </c>
    </row>
    <row r="77" spans="1:6" ht="21.75">
      <c r="A77" s="26"/>
      <c r="B77" s="26"/>
      <c r="C77" s="217">
        <f>5890.3+10821.15+1433.08</f>
        <v>18144.53</v>
      </c>
      <c r="D77" s="15" t="s">
        <v>249</v>
      </c>
      <c r="E77" s="179">
        <v>900</v>
      </c>
      <c r="F77" s="218">
        <v>1433.08</v>
      </c>
    </row>
    <row r="78" spans="1:6" ht="21.75">
      <c r="A78" s="26"/>
      <c r="B78" s="26"/>
      <c r="C78" s="203">
        <f>SUM(C69:C77)</f>
        <v>130316.53</v>
      </c>
      <c r="D78" s="11" t="s">
        <v>41</v>
      </c>
      <c r="E78" s="4"/>
      <c r="F78" s="203">
        <f>SUM(F69:F77)</f>
        <v>18233.08</v>
      </c>
    </row>
    <row r="79" spans="1:6" ht="21.75">
      <c r="A79" s="26"/>
      <c r="B79" s="26"/>
      <c r="C79" s="203">
        <f>SUM(C78,C68)</f>
        <v>5342239.08</v>
      </c>
      <c r="D79" s="11" t="s">
        <v>42</v>
      </c>
      <c r="E79" s="4"/>
      <c r="F79" s="203">
        <f>SUM(F78,F68)</f>
        <v>2121489.6</v>
      </c>
    </row>
    <row r="80" spans="1:6" ht="21.75">
      <c r="A80" s="26"/>
      <c r="B80" s="26"/>
      <c r="C80" s="205">
        <v>5363152.45</v>
      </c>
      <c r="D80" s="15" t="s">
        <v>45</v>
      </c>
      <c r="F80" s="205">
        <v>5964027.48</v>
      </c>
    </row>
    <row r="81" spans="1:6" ht="21.75">
      <c r="A81" s="26"/>
      <c r="B81" s="26"/>
      <c r="C81" s="205"/>
      <c r="D81" s="11" t="s">
        <v>43</v>
      </c>
      <c r="F81" s="205"/>
    </row>
    <row r="82" spans="1:6" ht="21.75">
      <c r="A82" s="26"/>
      <c r="B82" s="26"/>
      <c r="C82" s="202">
        <v>26312037.78</v>
      </c>
      <c r="D82" s="11" t="s">
        <v>44</v>
      </c>
      <c r="F82" s="202">
        <v>26312037.78</v>
      </c>
    </row>
    <row r="83" spans="1:6" ht="26.25" customHeight="1">
      <c r="A83" s="26"/>
      <c r="B83" s="26"/>
      <c r="C83" s="25"/>
      <c r="D83" s="11"/>
      <c r="F83" s="25"/>
    </row>
    <row r="84" ht="28.5" customHeight="1">
      <c r="A84" s="1" t="s">
        <v>72</v>
      </c>
    </row>
    <row r="85" s="20" customFormat="1" ht="21">
      <c r="A85" s="20" t="s">
        <v>222</v>
      </c>
    </row>
    <row r="86" s="20" customFormat="1" ht="21">
      <c r="A86" s="20" t="s">
        <v>223</v>
      </c>
    </row>
    <row r="87" s="20" customFormat="1" ht="21"/>
  </sheetData>
  <sheetProtection/>
  <mergeCells count="10">
    <mergeCell ref="A50:B50"/>
    <mergeCell ref="A51:B51"/>
    <mergeCell ref="A46:G46"/>
    <mergeCell ref="A3:F3"/>
    <mergeCell ref="A4:F4"/>
    <mergeCell ref="A6:F6"/>
    <mergeCell ref="A49:C49"/>
    <mergeCell ref="A8:C8"/>
    <mergeCell ref="A9:B9"/>
    <mergeCell ref="A10:B10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1"/>
  <sheetViews>
    <sheetView view="pageBreakPreview" zoomScaleSheetLayoutView="100" zoomScalePageLayoutView="0" workbookViewId="0" topLeftCell="A35">
      <selection activeCell="A100" sqref="A100"/>
    </sheetView>
  </sheetViews>
  <sheetFormatPr defaultColWidth="9.140625" defaultRowHeight="21.75"/>
  <cols>
    <col min="1" max="1" width="76.140625" style="1" customWidth="1"/>
    <col min="2" max="3" width="14.421875" style="1" customWidth="1"/>
    <col min="4" max="4" width="13.140625" style="1" customWidth="1"/>
    <col min="5" max="5" width="42.7109375" style="1" customWidth="1"/>
    <col min="6" max="6" width="9.140625" style="1" customWidth="1"/>
    <col min="7" max="7" width="13.7109375" style="1" customWidth="1"/>
    <col min="8" max="8" width="4.57421875" style="1" customWidth="1"/>
    <col min="9" max="16384" width="9.140625" style="1" customWidth="1"/>
  </cols>
  <sheetData>
    <row r="2" spans="1:3" ht="26.25">
      <c r="A2" s="221" t="s">
        <v>73</v>
      </c>
      <c r="B2" s="221"/>
      <c r="C2" s="221"/>
    </row>
    <row r="3" spans="1:3" ht="26.25">
      <c r="A3" s="221" t="s">
        <v>263</v>
      </c>
      <c r="B3" s="221"/>
      <c r="C3" s="44"/>
    </row>
    <row r="4" spans="1:3" ht="26.25">
      <c r="A4" s="221" t="s">
        <v>91</v>
      </c>
      <c r="B4" s="221"/>
      <c r="C4" s="44"/>
    </row>
    <row r="6" spans="1:3" ht="23.25">
      <c r="A6" s="7" t="s">
        <v>104</v>
      </c>
      <c r="B6" s="38">
        <v>1498.13</v>
      </c>
      <c r="C6" s="38"/>
    </row>
    <row r="7" spans="1:3" ht="21.75">
      <c r="A7" s="1" t="s">
        <v>105</v>
      </c>
      <c r="B7" s="55" t="s">
        <v>106</v>
      </c>
      <c r="C7" s="55"/>
    </row>
    <row r="8" spans="1:9" ht="22.5" thickBot="1">
      <c r="A8" s="1" t="s">
        <v>92</v>
      </c>
      <c r="B8" s="52">
        <v>1072.34</v>
      </c>
      <c r="C8" s="54"/>
      <c r="I8" s="1" t="s">
        <v>243</v>
      </c>
    </row>
    <row r="9" spans="2:3" ht="22.5" thickTop="1">
      <c r="B9" s="54"/>
      <c r="C9" s="54"/>
    </row>
    <row r="12" spans="1:4" ht="26.25">
      <c r="A12" s="221" t="s">
        <v>79</v>
      </c>
      <c r="B12" s="221"/>
      <c r="C12" s="221"/>
      <c r="D12" s="221"/>
    </row>
    <row r="13" spans="1:4" ht="26.25">
      <c r="A13" s="221" t="s">
        <v>263</v>
      </c>
      <c r="B13" s="221"/>
      <c r="C13" s="221"/>
      <c r="D13" s="221"/>
    </row>
    <row r="14" spans="1:4" ht="26.25">
      <c r="A14" s="221" t="s">
        <v>74</v>
      </c>
      <c r="B14" s="221"/>
      <c r="C14" s="221"/>
      <c r="D14" s="221"/>
    </row>
    <row r="15" spans="1:3" ht="21.75" customHeight="1">
      <c r="A15" s="44"/>
      <c r="B15" s="44"/>
      <c r="C15" s="44"/>
    </row>
    <row r="16" spans="1:4" ht="24.75" customHeight="1">
      <c r="A16" s="44"/>
      <c r="B16" s="59" t="s">
        <v>109</v>
      </c>
      <c r="C16" s="61" t="s">
        <v>255</v>
      </c>
      <c r="D16" s="58"/>
    </row>
    <row r="17" spans="1:4" ht="23.25">
      <c r="A17" s="7" t="s">
        <v>110</v>
      </c>
      <c r="B17" s="50">
        <v>1000000</v>
      </c>
      <c r="C17" s="50"/>
      <c r="D17" s="38"/>
    </row>
    <row r="18" spans="1:4" ht="23.25">
      <c r="A18" s="61" t="s">
        <v>256</v>
      </c>
      <c r="B18" s="209">
        <v>990000</v>
      </c>
      <c r="C18" s="50">
        <v>10000</v>
      </c>
      <c r="D18" s="38"/>
    </row>
    <row r="19" spans="1:4" ht="23.25">
      <c r="A19" s="7" t="s">
        <v>111</v>
      </c>
      <c r="B19" s="50">
        <v>62000</v>
      </c>
      <c r="C19" s="50"/>
      <c r="D19" s="38"/>
    </row>
    <row r="20" spans="1:4" ht="23.25">
      <c r="A20" s="61" t="s">
        <v>256</v>
      </c>
      <c r="B20" s="209">
        <v>61500</v>
      </c>
      <c r="C20" s="50">
        <v>500</v>
      </c>
      <c r="D20" s="38"/>
    </row>
    <row r="21" spans="1:4" ht="23.25">
      <c r="A21" s="7" t="s">
        <v>112</v>
      </c>
      <c r="B21" s="22">
        <v>49500</v>
      </c>
      <c r="C21" s="22"/>
      <c r="D21" s="38"/>
    </row>
    <row r="22" spans="1:4" ht="23.25">
      <c r="A22" s="61" t="s">
        <v>256</v>
      </c>
      <c r="B22" s="209">
        <v>49500</v>
      </c>
      <c r="C22" s="22">
        <v>0</v>
      </c>
      <c r="D22" s="38"/>
    </row>
    <row r="23" spans="1:4" ht="23.25">
      <c r="A23" s="7" t="s">
        <v>113</v>
      </c>
      <c r="B23" s="22">
        <v>395000</v>
      </c>
      <c r="C23" s="22">
        <v>395000</v>
      </c>
      <c r="D23" s="38"/>
    </row>
    <row r="24" spans="1:4" ht="23.25">
      <c r="A24" s="7" t="s">
        <v>114</v>
      </c>
      <c r="B24" s="22">
        <v>243000</v>
      </c>
      <c r="C24" s="22">
        <v>243000</v>
      </c>
      <c r="D24" s="38"/>
    </row>
    <row r="25" spans="1:4" ht="23.25">
      <c r="A25" s="7" t="s">
        <v>115</v>
      </c>
      <c r="B25" s="22">
        <v>166500</v>
      </c>
      <c r="C25" s="22">
        <v>166500</v>
      </c>
      <c r="D25" s="38"/>
    </row>
    <row r="26" spans="1:4" ht="23.25">
      <c r="A26" s="7" t="s">
        <v>116</v>
      </c>
      <c r="B26" s="22">
        <v>93500</v>
      </c>
      <c r="C26" s="22">
        <v>93500</v>
      </c>
      <c r="D26" s="38"/>
    </row>
    <row r="27" spans="1:4" ht="23.25">
      <c r="A27" s="7" t="s">
        <v>117</v>
      </c>
      <c r="B27" s="22">
        <v>114000</v>
      </c>
      <c r="C27" s="22">
        <v>114000</v>
      </c>
      <c r="D27" s="38"/>
    </row>
    <row r="28" spans="1:4" ht="23.25">
      <c r="A28" s="7" t="s">
        <v>118</v>
      </c>
      <c r="B28" s="22">
        <v>695000</v>
      </c>
      <c r="C28" s="22">
        <v>695000</v>
      </c>
      <c r="D28" s="54"/>
    </row>
    <row r="29" spans="1:4" ht="24" thickBot="1">
      <c r="A29" s="37" t="s">
        <v>78</v>
      </c>
      <c r="B29" s="60">
        <f>SUM(B17+B19+B21+B23+B24+B25+B26+B27+B28)</f>
        <v>2818500</v>
      </c>
      <c r="C29" s="60">
        <f>SUM(C18:C28)</f>
        <v>1717500</v>
      </c>
      <c r="D29" s="54"/>
    </row>
    <row r="30" spans="1:4" ht="24" thickTop="1">
      <c r="A30" s="37"/>
      <c r="B30" s="40"/>
      <c r="C30" s="40"/>
      <c r="D30" s="4"/>
    </row>
    <row r="31" spans="1:3" ht="23.25">
      <c r="A31" s="37"/>
      <c r="B31" s="40"/>
      <c r="C31" s="40"/>
    </row>
    <row r="32" spans="1:4" ht="26.25">
      <c r="A32" s="221" t="s">
        <v>80</v>
      </c>
      <c r="B32" s="221"/>
      <c r="C32" s="221"/>
      <c r="D32" s="221"/>
    </row>
    <row r="33" spans="1:4" ht="26.25">
      <c r="A33" s="221" t="s">
        <v>264</v>
      </c>
      <c r="B33" s="221"/>
      <c r="C33" s="221"/>
      <c r="D33" s="221"/>
    </row>
    <row r="34" spans="1:4" ht="26.25">
      <c r="A34" s="221" t="s">
        <v>96</v>
      </c>
      <c r="B34" s="221"/>
      <c r="C34" s="221"/>
      <c r="D34" s="221"/>
    </row>
    <row r="35" spans="1:3" ht="15.75" customHeight="1">
      <c r="A35" s="37"/>
      <c r="B35" s="40"/>
      <c r="C35" s="40"/>
    </row>
    <row r="36" spans="1:3" ht="23.25">
      <c r="A36" s="46" t="s">
        <v>135</v>
      </c>
      <c r="B36" s="40">
        <v>38032</v>
      </c>
      <c r="C36" s="40"/>
    </row>
    <row r="37" spans="1:3" ht="23.25">
      <c r="A37" s="46" t="s">
        <v>136</v>
      </c>
      <c r="B37" s="55" t="s">
        <v>137</v>
      </c>
      <c r="C37" s="55"/>
    </row>
    <row r="38" spans="1:3" ht="24" thickBot="1">
      <c r="A38" s="61" t="s">
        <v>48</v>
      </c>
      <c r="B38" s="60">
        <v>0</v>
      </c>
      <c r="C38" s="187"/>
    </row>
    <row r="39" spans="2:3" ht="22.5" thickTop="1">
      <c r="B39" s="54"/>
      <c r="C39" s="54"/>
    </row>
    <row r="40" spans="2:3" ht="21.75">
      <c r="B40" s="54"/>
      <c r="C40" s="54"/>
    </row>
    <row r="41" spans="2:3" ht="21.75">
      <c r="B41" s="54"/>
      <c r="C41" s="54"/>
    </row>
    <row r="43" spans="1:3" ht="26.25">
      <c r="A43" s="221" t="s">
        <v>93</v>
      </c>
      <c r="B43" s="221"/>
      <c r="C43" s="44"/>
    </row>
    <row r="44" spans="1:3" ht="26.25">
      <c r="A44" s="221" t="s">
        <v>265</v>
      </c>
      <c r="B44" s="221"/>
      <c r="C44" s="44"/>
    </row>
    <row r="45" spans="1:3" ht="26.25">
      <c r="A45" s="221" t="s">
        <v>0</v>
      </c>
      <c r="B45" s="221"/>
      <c r="C45" s="44"/>
    </row>
    <row r="46" spans="1:3" ht="26.25">
      <c r="A46" s="44"/>
      <c r="B46" s="44"/>
      <c r="C46" s="44"/>
    </row>
    <row r="47" spans="1:3" ht="23.25">
      <c r="A47" s="7" t="s">
        <v>81</v>
      </c>
      <c r="B47" s="21">
        <v>1366.23</v>
      </c>
      <c r="C47" s="21"/>
    </row>
    <row r="48" spans="1:3" ht="23.25">
      <c r="A48" s="7" t="s">
        <v>83</v>
      </c>
      <c r="B48" s="21">
        <v>134872</v>
      </c>
      <c r="C48" s="21"/>
    </row>
    <row r="49" spans="1:3" ht="23.25">
      <c r="A49" s="7" t="s">
        <v>82</v>
      </c>
      <c r="B49" s="21">
        <v>12230.67</v>
      </c>
      <c r="C49" s="21"/>
    </row>
    <row r="50" spans="1:3" ht="23.25">
      <c r="A50" s="7" t="s">
        <v>119</v>
      </c>
      <c r="B50" s="21">
        <v>809.4</v>
      </c>
      <c r="C50" s="21"/>
    </row>
    <row r="51" spans="1:3" ht="23.25">
      <c r="A51" s="7" t="s">
        <v>244</v>
      </c>
      <c r="B51" s="21">
        <v>72802</v>
      </c>
      <c r="C51" s="21"/>
    </row>
    <row r="52" spans="1:3" ht="23.25">
      <c r="A52" s="7" t="s">
        <v>120</v>
      </c>
      <c r="B52" s="21">
        <v>8000</v>
      </c>
      <c r="C52" s="21"/>
    </row>
    <row r="53" spans="1:3" ht="23.25">
      <c r="A53" s="7" t="s">
        <v>122</v>
      </c>
      <c r="B53" s="21">
        <v>50000</v>
      </c>
      <c r="C53" s="21"/>
    </row>
    <row r="54" spans="1:3" ht="23.25">
      <c r="A54" s="7" t="s">
        <v>123</v>
      </c>
      <c r="B54" s="21">
        <v>10000</v>
      </c>
      <c r="C54" s="21"/>
    </row>
    <row r="55" spans="1:3" ht="24" customHeight="1" thickBot="1">
      <c r="A55" s="7"/>
      <c r="B55" s="51">
        <f>SUM(B47:B54)</f>
        <v>290080.30000000005</v>
      </c>
      <c r="C55" s="57"/>
    </row>
    <row r="56" spans="1:3" ht="24" customHeight="1" thickTop="1">
      <c r="A56" s="7"/>
      <c r="B56" s="57"/>
      <c r="C56" s="57"/>
    </row>
    <row r="57" spans="1:3" ht="26.25">
      <c r="A57" s="221" t="s">
        <v>1</v>
      </c>
      <c r="B57" s="221"/>
      <c r="C57" s="44"/>
    </row>
    <row r="58" spans="1:3" ht="26.25">
      <c r="A58" s="221" t="s">
        <v>265</v>
      </c>
      <c r="B58" s="221"/>
      <c r="C58" s="44"/>
    </row>
    <row r="59" spans="1:3" ht="26.25">
      <c r="A59" s="221" t="s">
        <v>76</v>
      </c>
      <c r="B59" s="221"/>
      <c r="C59" s="44"/>
    </row>
    <row r="60" spans="1:3" ht="18.75" customHeight="1">
      <c r="A60" s="44"/>
      <c r="B60" s="44"/>
      <c r="C60" s="44"/>
    </row>
    <row r="61" spans="1:3" ht="24.75" customHeight="1">
      <c r="A61" s="7" t="s">
        <v>266</v>
      </c>
      <c r="B61" s="38">
        <v>240</v>
      </c>
      <c r="C61" s="44"/>
    </row>
    <row r="62" spans="1:3" ht="24.75" customHeight="1">
      <c r="A62" s="7" t="s">
        <v>267</v>
      </c>
      <c r="B62" s="38">
        <v>47.32</v>
      </c>
      <c r="C62" s="44"/>
    </row>
    <row r="63" spans="1:3" ht="23.25">
      <c r="A63" s="7" t="s">
        <v>225</v>
      </c>
      <c r="B63" s="38">
        <v>820</v>
      </c>
      <c r="C63" s="38"/>
    </row>
    <row r="64" spans="1:3" ht="23.25">
      <c r="A64" s="7" t="s">
        <v>226</v>
      </c>
      <c r="B64" s="38">
        <v>1476</v>
      </c>
      <c r="C64" s="38"/>
    </row>
    <row r="65" spans="1:3" ht="23.25">
      <c r="A65" s="7" t="s">
        <v>227</v>
      </c>
      <c r="B65" s="38">
        <v>3950</v>
      </c>
      <c r="C65" s="38"/>
    </row>
    <row r="66" spans="1:3" ht="23.25">
      <c r="A66" s="7" t="s">
        <v>258</v>
      </c>
      <c r="B66" s="38">
        <v>300</v>
      </c>
      <c r="C66" s="38"/>
    </row>
    <row r="67" spans="1:3" ht="23.25">
      <c r="A67" s="7" t="s">
        <v>228</v>
      </c>
      <c r="B67" s="38">
        <v>30</v>
      </c>
      <c r="C67" s="38"/>
    </row>
    <row r="68" spans="1:3" ht="26.25" customHeight="1">
      <c r="A68" s="7" t="s">
        <v>229</v>
      </c>
      <c r="B68" s="38">
        <v>1055</v>
      </c>
      <c r="C68" s="38"/>
    </row>
    <row r="69" spans="1:3" ht="26.25" customHeight="1">
      <c r="A69" s="7" t="s">
        <v>268</v>
      </c>
      <c r="B69" s="38">
        <v>2042632.97</v>
      </c>
      <c r="C69" s="38"/>
    </row>
    <row r="70" spans="1:3" ht="26.25" customHeight="1">
      <c r="A70" s="7" t="s">
        <v>269</v>
      </c>
      <c r="B70" s="38">
        <v>51438.8</v>
      </c>
      <c r="C70" s="38"/>
    </row>
    <row r="71" spans="1:3" ht="26.25" customHeight="1">
      <c r="A71" s="7" t="s">
        <v>270</v>
      </c>
      <c r="B71" s="38">
        <v>7780.5</v>
      </c>
      <c r="C71" s="38"/>
    </row>
    <row r="72" spans="1:3" ht="26.25" customHeight="1">
      <c r="A72" s="7" t="s">
        <v>271</v>
      </c>
      <c r="B72" s="38">
        <v>34699.95</v>
      </c>
      <c r="C72" s="38"/>
    </row>
    <row r="73" spans="1:3" ht="23.25">
      <c r="A73" s="7" t="s">
        <v>272</v>
      </c>
      <c r="B73" s="38">
        <v>42530.74</v>
      </c>
      <c r="C73" s="38"/>
    </row>
    <row r="74" spans="1:3" ht="23.25">
      <c r="A74" s="7" t="s">
        <v>273</v>
      </c>
      <c r="B74" s="38">
        <v>60249</v>
      </c>
      <c r="C74" s="38"/>
    </row>
    <row r="75" spans="1:3" ht="23.25">
      <c r="A75" s="7" t="s">
        <v>259</v>
      </c>
      <c r="B75" s="38">
        <v>792240</v>
      </c>
      <c r="C75" s="38"/>
    </row>
    <row r="76" spans="1:3" ht="23.25">
      <c r="A76" s="7" t="s">
        <v>274</v>
      </c>
      <c r="B76" s="38">
        <v>210000</v>
      </c>
      <c r="C76" s="38"/>
    </row>
    <row r="77" spans="1:3" ht="23.25">
      <c r="A77" s="7" t="s">
        <v>275</v>
      </c>
      <c r="B77" s="38">
        <v>34829</v>
      </c>
      <c r="C77" s="38"/>
    </row>
    <row r="78" spans="1:3" ht="24" thickBot="1">
      <c r="A78" s="7"/>
      <c r="B78" s="47">
        <f>SUM(B61:B77)</f>
        <v>3284319.2800000003</v>
      </c>
      <c r="C78" s="50"/>
    </row>
    <row r="79" spans="1:3" ht="24" thickTop="1">
      <c r="A79" s="7"/>
      <c r="B79" s="50"/>
      <c r="C79" s="50"/>
    </row>
    <row r="80" spans="1:3" ht="23.25">
      <c r="A80" s="7"/>
      <c r="B80" s="50"/>
      <c r="C80" s="50"/>
    </row>
    <row r="81" spans="1:3" ht="23.25">
      <c r="A81" s="7"/>
      <c r="B81" s="50"/>
      <c r="C81" s="50"/>
    </row>
    <row r="82" spans="1:3" ht="26.25">
      <c r="A82" s="221" t="s">
        <v>2</v>
      </c>
      <c r="B82" s="221"/>
      <c r="C82" s="44"/>
    </row>
    <row r="83" spans="1:3" ht="26.25">
      <c r="A83" s="221" t="s">
        <v>265</v>
      </c>
      <c r="B83" s="221"/>
      <c r="C83" s="44"/>
    </row>
    <row r="84" spans="1:3" ht="26.25">
      <c r="A84" s="221" t="s">
        <v>0</v>
      </c>
      <c r="B84" s="221"/>
      <c r="C84" s="44"/>
    </row>
    <row r="85" spans="1:3" ht="18.75" customHeight="1">
      <c r="A85" s="44"/>
      <c r="B85" s="44"/>
      <c r="C85" s="44"/>
    </row>
    <row r="86" spans="1:3" ht="23.25">
      <c r="A86" s="7" t="s">
        <v>86</v>
      </c>
      <c r="B86" s="216">
        <v>1366.23</v>
      </c>
      <c r="C86" s="21"/>
    </row>
    <row r="87" spans="1:3" ht="23.25">
      <c r="A87" s="7" t="s">
        <v>245</v>
      </c>
      <c r="B87" s="216">
        <v>23994</v>
      </c>
      <c r="C87" s="21"/>
    </row>
    <row r="88" spans="1:3" ht="23.25">
      <c r="A88" s="7" t="s">
        <v>213</v>
      </c>
      <c r="B88" s="216">
        <v>809.4</v>
      </c>
      <c r="C88" s="21"/>
    </row>
    <row r="89" spans="1:3" ht="23.25">
      <c r="A89" s="7" t="s">
        <v>246</v>
      </c>
      <c r="B89" s="216">
        <v>58500</v>
      </c>
      <c r="C89" s="21"/>
    </row>
    <row r="90" spans="1:3" ht="23.25">
      <c r="A90" s="7" t="s">
        <v>276</v>
      </c>
      <c r="B90" s="216">
        <v>2.48</v>
      </c>
      <c r="C90" s="21"/>
    </row>
    <row r="91" spans="1:3" ht="23.25">
      <c r="A91" s="7" t="s">
        <v>277</v>
      </c>
      <c r="B91" s="216">
        <v>18500</v>
      </c>
      <c r="C91" s="21"/>
    </row>
    <row r="92" spans="1:3" ht="24" thickBot="1">
      <c r="A92" s="37" t="s">
        <v>3</v>
      </c>
      <c r="B92" s="45">
        <f>SUM(B86:B91)</f>
        <v>103172.11</v>
      </c>
      <c r="C92" s="40"/>
    </row>
    <row r="93" spans="1:3" ht="24" thickTop="1">
      <c r="A93" s="7"/>
      <c r="B93" s="21"/>
      <c r="C93" s="21"/>
    </row>
    <row r="94" spans="1:3" ht="23.25">
      <c r="A94" s="7"/>
      <c r="B94" s="21"/>
      <c r="C94" s="21"/>
    </row>
    <row r="95" spans="1:3" ht="26.25">
      <c r="A95" s="44"/>
      <c r="B95" s="56"/>
      <c r="C95" s="56"/>
    </row>
    <row r="96" spans="1:3" ht="26.25">
      <c r="A96" s="44"/>
      <c r="B96" s="44"/>
      <c r="C96" s="44"/>
    </row>
    <row r="97" spans="1:3" ht="26.25">
      <c r="A97" s="221" t="s">
        <v>247</v>
      </c>
      <c r="B97" s="221"/>
      <c r="C97" s="44"/>
    </row>
    <row r="98" spans="1:3" ht="26.25">
      <c r="A98" s="221" t="s">
        <v>265</v>
      </c>
      <c r="B98" s="221"/>
      <c r="C98" s="44"/>
    </row>
    <row r="99" spans="1:3" ht="26.25">
      <c r="A99" s="221" t="s">
        <v>0</v>
      </c>
      <c r="B99" s="221"/>
      <c r="C99" s="44"/>
    </row>
    <row r="100" spans="1:3" ht="26.25">
      <c r="A100" s="44"/>
      <c r="B100" s="44"/>
      <c r="C100" s="44"/>
    </row>
    <row r="101" spans="1:3" ht="23.25">
      <c r="A101" s="7" t="s">
        <v>86</v>
      </c>
      <c r="B101" s="214">
        <v>13391.68</v>
      </c>
      <c r="C101" s="206"/>
    </row>
    <row r="102" spans="1:3" ht="23.25">
      <c r="A102" s="7" t="s">
        <v>246</v>
      </c>
      <c r="B102" s="214">
        <v>17300</v>
      </c>
      <c r="C102" s="207"/>
    </row>
    <row r="103" spans="1:3" ht="23.25">
      <c r="A103" s="7" t="s">
        <v>248</v>
      </c>
      <c r="B103" s="215">
        <v>809.4</v>
      </c>
      <c r="C103" s="21"/>
    </row>
    <row r="104" spans="1:3" ht="23.25">
      <c r="A104" s="7" t="s">
        <v>277</v>
      </c>
      <c r="B104" s="215">
        <v>18500</v>
      </c>
      <c r="C104" s="21"/>
    </row>
    <row r="105" spans="1:3" ht="24" thickBot="1">
      <c r="A105" s="37" t="s">
        <v>3</v>
      </c>
      <c r="B105" s="45">
        <f>SUM(B101:B104)</f>
        <v>50001.08</v>
      </c>
      <c r="C105" s="40"/>
    </row>
    <row r="106" spans="1:3" ht="24" thickTop="1">
      <c r="A106" s="7"/>
      <c r="B106" s="21"/>
      <c r="C106" s="21"/>
    </row>
    <row r="107" spans="1:3" ht="26.25">
      <c r="A107" s="221"/>
      <c r="B107" s="221"/>
      <c r="C107" s="44"/>
    </row>
    <row r="108" spans="1:3" ht="26.25">
      <c r="A108" s="221"/>
      <c r="B108" s="221"/>
      <c r="C108" s="44"/>
    </row>
    <row r="109" spans="1:3" ht="26.25">
      <c r="A109" s="221"/>
      <c r="B109" s="221"/>
      <c r="C109" s="44"/>
    </row>
    <row r="110" spans="1:3" ht="18.75" customHeight="1">
      <c r="A110" s="44"/>
      <c r="B110" s="44"/>
      <c r="C110" s="44"/>
    </row>
    <row r="111" spans="1:3" ht="23.25">
      <c r="A111" s="7"/>
      <c r="B111" s="21"/>
      <c r="C111" s="21"/>
    </row>
    <row r="112" spans="1:3" ht="23.25">
      <c r="A112" s="21"/>
      <c r="B112" s="53"/>
      <c r="C112" s="53"/>
    </row>
    <row r="113" spans="1:3" ht="23.25">
      <c r="A113" s="7"/>
      <c r="B113" s="21"/>
      <c r="C113" s="21"/>
    </row>
    <row r="114" spans="1:3" ht="23.25">
      <c r="A114" s="7"/>
      <c r="B114" s="21"/>
      <c r="C114" s="21"/>
    </row>
    <row r="115" spans="1:3" ht="23.25">
      <c r="A115" s="7"/>
      <c r="B115" s="21"/>
      <c r="C115" s="21"/>
    </row>
    <row r="116" spans="1:3" ht="23.25">
      <c r="A116" s="7"/>
      <c r="B116" s="21"/>
      <c r="C116" s="21"/>
    </row>
    <row r="117" spans="1:3" ht="23.25">
      <c r="A117" s="7"/>
      <c r="B117" s="21"/>
      <c r="C117" s="21"/>
    </row>
    <row r="118" spans="1:3" ht="23.25">
      <c r="A118" s="7"/>
      <c r="B118" s="21"/>
      <c r="C118" s="21"/>
    </row>
    <row r="119" spans="1:3" ht="23.25">
      <c r="A119" s="7"/>
      <c r="B119" s="21"/>
      <c r="C119" s="21"/>
    </row>
    <row r="120" spans="1:3" ht="23.25">
      <c r="A120" s="7"/>
      <c r="B120" s="21"/>
      <c r="C120" s="21"/>
    </row>
    <row r="121" spans="1:3" ht="23.25">
      <c r="A121" s="7"/>
      <c r="B121" s="21"/>
      <c r="C121" s="21"/>
    </row>
  </sheetData>
  <sheetProtection/>
  <mergeCells count="24">
    <mergeCell ref="A109:B109"/>
    <mergeCell ref="A108:B108"/>
    <mergeCell ref="A97:B97"/>
    <mergeCell ref="A98:B98"/>
    <mergeCell ref="A107:B107"/>
    <mergeCell ref="A99:B99"/>
    <mergeCell ref="A44:B44"/>
    <mergeCell ref="A43:B43"/>
    <mergeCell ref="A45:B45"/>
    <mergeCell ref="A57:B57"/>
    <mergeCell ref="A84:B84"/>
    <mergeCell ref="A58:B58"/>
    <mergeCell ref="A59:B59"/>
    <mergeCell ref="A83:B83"/>
    <mergeCell ref="A82:B82"/>
    <mergeCell ref="A2:C2"/>
    <mergeCell ref="A3:B3"/>
    <mergeCell ref="A4:B4"/>
    <mergeCell ref="A34:D34"/>
    <mergeCell ref="A33:D33"/>
    <mergeCell ref="A12:D12"/>
    <mergeCell ref="A13:D13"/>
    <mergeCell ref="A14:D14"/>
    <mergeCell ref="A32:D32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2">
      <selection activeCell="F5" sqref="F5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  <col min="5" max="5" width="14.140625" style="0" customWidth="1"/>
  </cols>
  <sheetData>
    <row r="1" ht="30" customHeight="1">
      <c r="D1" s="176" t="s">
        <v>212</v>
      </c>
    </row>
    <row r="2" spans="1:4" ht="27" customHeight="1">
      <c r="A2" s="232" t="s">
        <v>138</v>
      </c>
      <c r="B2" s="232"/>
      <c r="C2" s="232"/>
      <c r="D2" s="232"/>
    </row>
    <row r="3" spans="1:4" ht="30" customHeight="1">
      <c r="A3" s="232" t="s">
        <v>211</v>
      </c>
      <c r="B3" s="232"/>
      <c r="C3" s="232"/>
      <c r="D3" s="232"/>
    </row>
    <row r="4" spans="1:4" ht="30" customHeight="1">
      <c r="A4" s="233" t="s">
        <v>253</v>
      </c>
      <c r="B4" s="233"/>
      <c r="C4" s="233"/>
      <c r="D4" s="233"/>
    </row>
    <row r="5" spans="1:5" ht="42" customHeight="1">
      <c r="A5" s="169" t="s">
        <v>5</v>
      </c>
      <c r="B5" s="169" t="s">
        <v>8</v>
      </c>
      <c r="C5" s="169" t="s">
        <v>139</v>
      </c>
      <c r="D5" s="170" t="s">
        <v>140</v>
      </c>
      <c r="E5" s="208"/>
    </row>
    <row r="6" spans="1:5" ht="22.5" customHeight="1">
      <c r="A6" s="75" t="s">
        <v>141</v>
      </c>
      <c r="B6" s="76"/>
      <c r="C6" s="77"/>
      <c r="D6" s="78"/>
      <c r="E6" s="208"/>
    </row>
    <row r="7" spans="1:5" ht="22.5" customHeight="1">
      <c r="A7" s="79" t="s">
        <v>142</v>
      </c>
      <c r="B7" s="80" t="s">
        <v>143</v>
      </c>
      <c r="C7" s="81"/>
      <c r="D7" s="82"/>
      <c r="E7" s="208"/>
    </row>
    <row r="8" spans="1:5" ht="24.75" customHeight="1">
      <c r="A8" s="83" t="s">
        <v>144</v>
      </c>
      <c r="B8" s="84" t="s">
        <v>145</v>
      </c>
      <c r="C8" s="85">
        <v>150000</v>
      </c>
      <c r="D8" s="88">
        <v>0</v>
      </c>
      <c r="E8" s="208"/>
    </row>
    <row r="9" spans="1:5" ht="24.75" customHeight="1">
      <c r="A9" s="83" t="s">
        <v>146</v>
      </c>
      <c r="B9" s="84" t="s">
        <v>147</v>
      </c>
      <c r="C9" s="85">
        <v>10000</v>
      </c>
      <c r="D9" s="87">
        <v>47</v>
      </c>
      <c r="E9" s="208"/>
    </row>
    <row r="10" spans="1:5" ht="26.25" customHeight="1">
      <c r="A10" s="83" t="s">
        <v>148</v>
      </c>
      <c r="B10" s="84" t="s">
        <v>149</v>
      </c>
      <c r="C10" s="85">
        <v>10000</v>
      </c>
      <c r="D10" s="88">
        <v>0</v>
      </c>
      <c r="E10" s="208"/>
    </row>
    <row r="11" spans="1:5" ht="24" thickBot="1">
      <c r="A11" s="83" t="s">
        <v>150</v>
      </c>
      <c r="B11" s="89" t="s">
        <v>151</v>
      </c>
      <c r="C11" s="90">
        <v>10000</v>
      </c>
      <c r="D11" s="91">
        <f>750+620+610</f>
        <v>1980</v>
      </c>
      <c r="E11" s="208"/>
    </row>
    <row r="12" spans="1:5" ht="26.25" customHeight="1" thickBot="1">
      <c r="A12" s="92" t="s">
        <v>48</v>
      </c>
      <c r="B12" s="93"/>
      <c r="C12" s="94">
        <f>C8+C9+C10+C11</f>
        <v>180000</v>
      </c>
      <c r="D12" s="94">
        <f>SUM(D8:D11)</f>
        <v>2027</v>
      </c>
      <c r="E12" s="208"/>
    </row>
    <row r="13" spans="1:5" ht="31.5" customHeight="1">
      <c r="A13" s="95" t="s">
        <v>152</v>
      </c>
      <c r="B13" s="96" t="s">
        <v>153</v>
      </c>
      <c r="C13" s="82"/>
      <c r="D13" s="97"/>
      <c r="E13" s="208"/>
    </row>
    <row r="14" spans="1:5" ht="24" customHeight="1">
      <c r="A14" s="98" t="s">
        <v>154</v>
      </c>
      <c r="B14" s="99" t="s">
        <v>155</v>
      </c>
      <c r="C14" s="88">
        <v>18000</v>
      </c>
      <c r="D14" s="88">
        <f>1350+1116+1098</f>
        <v>3564</v>
      </c>
      <c r="E14" s="208"/>
    </row>
    <row r="15" spans="1:5" ht="23.25">
      <c r="A15" s="98" t="s">
        <v>156</v>
      </c>
      <c r="B15" s="99" t="s">
        <v>157</v>
      </c>
      <c r="C15" s="88">
        <v>800</v>
      </c>
      <c r="D15" s="88">
        <v>0</v>
      </c>
      <c r="E15" s="208"/>
    </row>
    <row r="16" spans="1:5" ht="24" customHeight="1">
      <c r="A16" s="98" t="s">
        <v>158</v>
      </c>
      <c r="B16" s="99" t="s">
        <v>159</v>
      </c>
      <c r="C16" s="86">
        <v>43710</v>
      </c>
      <c r="D16" s="88">
        <f>100+3280+3310</f>
        <v>6690</v>
      </c>
      <c r="E16" s="208"/>
    </row>
    <row r="17" spans="1:5" ht="23.25">
      <c r="A17" s="98" t="s">
        <v>160</v>
      </c>
      <c r="B17" s="99" t="s">
        <v>161</v>
      </c>
      <c r="C17" s="86">
        <v>1000</v>
      </c>
      <c r="D17" s="88">
        <f>20+140+200</f>
        <v>360</v>
      </c>
      <c r="E17" s="208"/>
    </row>
    <row r="18" spans="1:5" ht="24" customHeight="1">
      <c r="A18" s="98" t="s">
        <v>162</v>
      </c>
      <c r="B18" s="99"/>
      <c r="C18" s="86">
        <v>500</v>
      </c>
      <c r="D18" s="88">
        <f>70</f>
        <v>70</v>
      </c>
      <c r="E18" s="208"/>
    </row>
    <row r="19" spans="1:5" ht="23.25">
      <c r="A19" s="98" t="s">
        <v>163</v>
      </c>
      <c r="B19" s="99" t="s">
        <v>164</v>
      </c>
      <c r="C19" s="86">
        <v>5000</v>
      </c>
      <c r="D19" s="100">
        <v>0</v>
      </c>
      <c r="E19" s="208"/>
    </row>
    <row r="20" spans="1:5" ht="26.25" customHeight="1">
      <c r="A20" s="101" t="s">
        <v>165</v>
      </c>
      <c r="B20" s="84" t="s">
        <v>166</v>
      </c>
      <c r="C20" s="102">
        <v>2000</v>
      </c>
      <c r="D20" s="100">
        <f>200</f>
        <v>200</v>
      </c>
      <c r="E20" s="208"/>
    </row>
    <row r="21" spans="1:5" ht="24.75" customHeight="1">
      <c r="A21" s="103" t="s">
        <v>167</v>
      </c>
      <c r="B21" s="99" t="s">
        <v>168</v>
      </c>
      <c r="C21" s="86">
        <v>2000</v>
      </c>
      <c r="D21" s="100">
        <f>1350</f>
        <v>1350</v>
      </c>
      <c r="E21" s="208"/>
    </row>
    <row r="22" spans="1:5" ht="24.75" customHeight="1">
      <c r="A22" s="103" t="s">
        <v>169</v>
      </c>
      <c r="B22" s="99"/>
      <c r="C22" s="86"/>
      <c r="D22" s="100"/>
      <c r="E22" s="208"/>
    </row>
    <row r="23" spans="1:5" ht="24.75" customHeight="1">
      <c r="A23" s="98" t="s">
        <v>170</v>
      </c>
      <c r="B23" s="99" t="s">
        <v>171</v>
      </c>
      <c r="C23" s="88">
        <v>0</v>
      </c>
      <c r="D23" s="100">
        <v>0</v>
      </c>
      <c r="E23" s="208"/>
    </row>
    <row r="24" spans="1:5" ht="25.5" customHeight="1">
      <c r="A24" s="98" t="s">
        <v>172</v>
      </c>
      <c r="B24" s="84" t="s">
        <v>173</v>
      </c>
      <c r="C24" s="102">
        <v>500</v>
      </c>
      <c r="D24" s="100">
        <v>0</v>
      </c>
      <c r="E24" s="208"/>
    </row>
    <row r="25" spans="1:5" ht="26.25" customHeight="1" thickBot="1">
      <c r="A25" s="104" t="s">
        <v>174</v>
      </c>
      <c r="B25" s="84" t="s">
        <v>175</v>
      </c>
      <c r="C25" s="102">
        <v>500</v>
      </c>
      <c r="D25" s="100">
        <v>0</v>
      </c>
      <c r="E25" s="208"/>
    </row>
    <row r="26" spans="1:5" ht="30" customHeight="1" thickBot="1">
      <c r="A26" s="105" t="s">
        <v>48</v>
      </c>
      <c r="B26" s="93"/>
      <c r="C26" s="94">
        <f>SUM(C14:C25)</f>
        <v>74010</v>
      </c>
      <c r="D26" s="106">
        <f>SUM(D14:D25)</f>
        <v>12234</v>
      </c>
      <c r="E26" s="208"/>
    </row>
    <row r="27" spans="1:5" ht="27" customHeight="1">
      <c r="A27" s="79" t="s">
        <v>176</v>
      </c>
      <c r="B27" s="107" t="s">
        <v>177</v>
      </c>
      <c r="C27" s="77"/>
      <c r="D27" s="78"/>
      <c r="E27" s="208"/>
    </row>
    <row r="28" spans="1:5" ht="24.75" customHeight="1">
      <c r="A28" s="83" t="s">
        <v>178</v>
      </c>
      <c r="B28" s="84" t="s">
        <v>179</v>
      </c>
      <c r="C28" s="85">
        <v>480000</v>
      </c>
      <c r="D28" s="100">
        <v>0</v>
      </c>
      <c r="E28" s="208"/>
    </row>
    <row r="29" spans="1:5" ht="26.25" customHeight="1" thickBot="1">
      <c r="A29" s="83" t="s">
        <v>180</v>
      </c>
      <c r="B29" s="89" t="s">
        <v>179</v>
      </c>
      <c r="C29" s="90"/>
      <c r="D29" s="108">
        <v>0</v>
      </c>
      <c r="E29" s="208"/>
    </row>
    <row r="30" spans="1:5" ht="26.25" customHeight="1" thickBot="1">
      <c r="A30" s="109" t="s">
        <v>48</v>
      </c>
      <c r="B30" s="110"/>
      <c r="C30" s="111">
        <f>SUM(C28:C29)</f>
        <v>480000</v>
      </c>
      <c r="D30" s="112">
        <f>SUM(D28:D29)</f>
        <v>0</v>
      </c>
      <c r="E30" s="208"/>
    </row>
    <row r="31" spans="1:5" ht="26.25" customHeight="1">
      <c r="A31" s="113" t="s">
        <v>181</v>
      </c>
      <c r="B31" s="114" t="s">
        <v>182</v>
      </c>
      <c r="C31" s="115"/>
      <c r="D31" s="116"/>
      <c r="E31" s="208"/>
    </row>
    <row r="32" spans="1:5" ht="23.25">
      <c r="A32" s="117" t="s">
        <v>183</v>
      </c>
      <c r="B32" s="118" t="s">
        <v>184</v>
      </c>
      <c r="C32" s="119">
        <v>10000</v>
      </c>
      <c r="D32" s="100">
        <f>37000</f>
        <v>37000</v>
      </c>
      <c r="E32" s="208"/>
    </row>
    <row r="33" spans="1:5" ht="23.25">
      <c r="A33" s="98" t="s">
        <v>185</v>
      </c>
      <c r="B33" s="120" t="s">
        <v>186</v>
      </c>
      <c r="C33" s="86">
        <v>800</v>
      </c>
      <c r="D33" s="121">
        <f>30+24+24</f>
        <v>78</v>
      </c>
      <c r="E33" s="208"/>
    </row>
    <row r="34" spans="1:5" ht="24" thickBot="1">
      <c r="A34" s="98" t="s">
        <v>187</v>
      </c>
      <c r="B34" s="122" t="s">
        <v>188</v>
      </c>
      <c r="C34" s="123">
        <v>60000</v>
      </c>
      <c r="D34" s="124">
        <f>1140+900+3210</f>
        <v>5250</v>
      </c>
      <c r="E34" s="208"/>
    </row>
    <row r="35" spans="1:5" ht="23.25" customHeight="1" thickBot="1">
      <c r="A35" s="92" t="s">
        <v>48</v>
      </c>
      <c r="B35" s="125"/>
      <c r="C35" s="126">
        <f>SUM(C32:C34)</f>
        <v>70800</v>
      </c>
      <c r="D35" s="127">
        <f>SUM(D32:D34)</f>
        <v>42328</v>
      </c>
      <c r="E35" s="208"/>
    </row>
    <row r="36" spans="1:5" ht="23.25">
      <c r="A36" s="128" t="s">
        <v>189</v>
      </c>
      <c r="B36" s="129"/>
      <c r="C36" s="82"/>
      <c r="D36" s="97"/>
      <c r="E36" s="208"/>
    </row>
    <row r="37" spans="1:5" ht="23.25">
      <c r="A37" s="95" t="s">
        <v>190</v>
      </c>
      <c r="B37" s="129">
        <v>420000</v>
      </c>
      <c r="C37" s="82"/>
      <c r="D37" s="130"/>
      <c r="E37" s="208"/>
    </row>
    <row r="38" spans="1:5" ht="23.25">
      <c r="A38" s="98" t="s">
        <v>191</v>
      </c>
      <c r="B38" s="131">
        <v>421002</v>
      </c>
      <c r="C38" s="86">
        <v>14845055</v>
      </c>
      <c r="D38" s="132">
        <f>936015.22</f>
        <v>936015.22</v>
      </c>
      <c r="E38" s="208"/>
    </row>
    <row r="39" spans="1:5" ht="23.25">
      <c r="A39" s="98" t="s">
        <v>192</v>
      </c>
      <c r="B39" s="131">
        <v>421003</v>
      </c>
      <c r="C39" s="86">
        <v>600000</v>
      </c>
      <c r="D39" s="132">
        <f>131259.44</f>
        <v>131259.44</v>
      </c>
      <c r="E39" s="208"/>
    </row>
    <row r="40" spans="1:5" ht="23.25">
      <c r="A40" s="98" t="s">
        <v>193</v>
      </c>
      <c r="B40" s="131">
        <v>421005</v>
      </c>
      <c r="C40" s="86">
        <v>20000</v>
      </c>
      <c r="D40" s="132">
        <v>0</v>
      </c>
      <c r="E40" s="208"/>
    </row>
    <row r="41" spans="1:5" ht="23.25">
      <c r="A41" s="98" t="s">
        <v>194</v>
      </c>
      <c r="B41" s="131">
        <v>421006</v>
      </c>
      <c r="C41" s="86">
        <v>300000</v>
      </c>
      <c r="D41" s="132">
        <f>62701.74</f>
        <v>62701.74</v>
      </c>
      <c r="E41" s="208"/>
    </row>
    <row r="42" spans="1:5" ht="23.25">
      <c r="A42" s="133" t="s">
        <v>195</v>
      </c>
      <c r="B42" s="131">
        <v>421007</v>
      </c>
      <c r="C42" s="86">
        <v>600000</v>
      </c>
      <c r="D42" s="132">
        <f>91603.91</f>
        <v>91603.91</v>
      </c>
      <c r="E42" s="208"/>
    </row>
    <row r="43" spans="1:5" ht="23.25">
      <c r="A43" s="117" t="s">
        <v>196</v>
      </c>
      <c r="B43" s="131">
        <v>421012</v>
      </c>
      <c r="C43" s="86">
        <v>20000</v>
      </c>
      <c r="D43" s="134">
        <f>7666.57</f>
        <v>7666.57</v>
      </c>
      <c r="E43" s="208"/>
    </row>
    <row r="44" spans="1:5" ht="23.25">
      <c r="A44" s="98" t="s">
        <v>197</v>
      </c>
      <c r="B44" s="131">
        <v>421013</v>
      </c>
      <c r="C44" s="86">
        <v>30000</v>
      </c>
      <c r="D44" s="132">
        <f>7580.14</f>
        <v>7580.14</v>
      </c>
      <c r="E44" s="208"/>
    </row>
    <row r="45" spans="1:5" ht="24" thickBot="1">
      <c r="A45" s="103" t="s">
        <v>198</v>
      </c>
      <c r="B45" s="135">
        <v>421015</v>
      </c>
      <c r="C45" s="136">
        <v>500000</v>
      </c>
      <c r="D45" s="132">
        <f>88694</f>
        <v>88694</v>
      </c>
      <c r="E45" s="208"/>
    </row>
    <row r="46" spans="1:5" ht="24" thickBot="1">
      <c r="A46" s="92" t="s">
        <v>48</v>
      </c>
      <c r="B46" s="137"/>
      <c r="C46" s="138">
        <f>SUM(C38:C45)</f>
        <v>16915055</v>
      </c>
      <c r="D46" s="112">
        <f>SUM(D38:D45)</f>
        <v>1325521.0199999998</v>
      </c>
      <c r="E46" s="208"/>
    </row>
    <row r="47" spans="1:5" ht="23.25">
      <c r="A47" s="139" t="s">
        <v>189</v>
      </c>
      <c r="B47" s="140"/>
      <c r="C47" s="141"/>
      <c r="D47" s="142"/>
      <c r="E47" s="208"/>
    </row>
    <row r="48" spans="1:5" ht="23.25">
      <c r="A48" s="143" t="s">
        <v>199</v>
      </c>
      <c r="B48" s="144">
        <v>430000</v>
      </c>
      <c r="C48" s="145"/>
      <c r="D48" s="146"/>
      <c r="E48" s="208"/>
    </row>
    <row r="49" spans="1:5" ht="24" thickBot="1">
      <c r="A49" s="147" t="s">
        <v>200</v>
      </c>
      <c r="B49" s="148">
        <v>431002</v>
      </c>
      <c r="C49" s="149">
        <v>9000000</v>
      </c>
      <c r="D49" s="132">
        <f>8019700</f>
        <v>8019700</v>
      </c>
      <c r="E49" s="208"/>
    </row>
    <row r="50" spans="1:5" ht="24" thickBot="1">
      <c r="A50" s="105" t="s">
        <v>48</v>
      </c>
      <c r="B50" s="150"/>
      <c r="C50" s="111">
        <f>SUM(C49)</f>
        <v>9000000</v>
      </c>
      <c r="D50" s="112">
        <f>SUM(D49)</f>
        <v>8019700</v>
      </c>
      <c r="E50" s="208"/>
    </row>
    <row r="51" spans="1:5" ht="23.25">
      <c r="A51" s="151" t="s">
        <v>201</v>
      </c>
      <c r="B51" s="152"/>
      <c r="C51" s="153"/>
      <c r="D51" s="154"/>
      <c r="E51" s="208"/>
    </row>
    <row r="52" spans="1:5" ht="23.25">
      <c r="A52" s="155" t="s">
        <v>202</v>
      </c>
      <c r="B52" s="144">
        <v>440000</v>
      </c>
      <c r="C52" s="149"/>
      <c r="D52" s="156"/>
      <c r="E52" s="208"/>
    </row>
    <row r="53" spans="1:5" ht="23.25">
      <c r="A53" s="157" t="s">
        <v>203</v>
      </c>
      <c r="B53" s="158"/>
      <c r="C53" s="146"/>
      <c r="D53" s="132">
        <f>1053000</f>
        <v>1053000</v>
      </c>
      <c r="E53" s="208"/>
    </row>
    <row r="54" spans="1:5" ht="23.25">
      <c r="A54" s="159" t="s">
        <v>204</v>
      </c>
      <c r="B54" s="158"/>
      <c r="C54" s="146"/>
      <c r="D54" s="132">
        <v>0</v>
      </c>
      <c r="E54" s="208"/>
    </row>
    <row r="55" spans="1:5" ht="23.25">
      <c r="A55" s="159" t="s">
        <v>205</v>
      </c>
      <c r="B55" s="160"/>
      <c r="C55" s="172"/>
      <c r="D55" s="132">
        <v>0</v>
      </c>
      <c r="E55" s="208"/>
    </row>
    <row r="56" spans="1:5" ht="24" thickBot="1">
      <c r="A56" s="159" t="s">
        <v>206</v>
      </c>
      <c r="B56" s="160"/>
      <c r="C56" s="172"/>
      <c r="D56" s="132">
        <v>0</v>
      </c>
      <c r="E56" s="208"/>
    </row>
    <row r="57" spans="1:5" ht="24" thickBot="1">
      <c r="A57" s="161" t="s">
        <v>48</v>
      </c>
      <c r="B57" s="150"/>
      <c r="C57" s="138"/>
      <c r="D57" s="127">
        <f>SUM(D53:D56)</f>
        <v>1053000</v>
      </c>
      <c r="E57" s="208"/>
    </row>
    <row r="58" spans="1:5" ht="23.25">
      <c r="A58" s="162" t="s">
        <v>207</v>
      </c>
      <c r="B58" s="152"/>
      <c r="C58" s="173"/>
      <c r="D58" s="171"/>
      <c r="E58" s="208"/>
    </row>
    <row r="59" spans="1:5" ht="23.25">
      <c r="A59" s="163" t="s">
        <v>208</v>
      </c>
      <c r="B59" s="82"/>
      <c r="C59" s="174"/>
      <c r="D59" s="132">
        <f>88674</f>
        <v>88674</v>
      </c>
      <c r="E59" s="208"/>
    </row>
    <row r="60" spans="1:5" ht="24" thickBot="1">
      <c r="A60" s="163" t="s">
        <v>209</v>
      </c>
      <c r="B60" s="160"/>
      <c r="C60" s="175"/>
      <c r="D60" s="132">
        <v>0</v>
      </c>
      <c r="E60" s="208"/>
    </row>
    <row r="61" spans="1:5" ht="24" thickBot="1">
      <c r="A61" s="164" t="s">
        <v>48</v>
      </c>
      <c r="B61" s="150"/>
      <c r="C61" s="111"/>
      <c r="D61" s="112">
        <f>SUM(D59:D60)</f>
        <v>88674</v>
      </c>
      <c r="E61" s="208"/>
    </row>
    <row r="62" spans="1:5" ht="24" thickBot="1">
      <c r="A62" s="165" t="s">
        <v>210</v>
      </c>
      <c r="B62" s="166"/>
      <c r="C62" s="167">
        <f>C12+C26+C30+C35+C46+C50+C57+C61</f>
        <v>26719865</v>
      </c>
      <c r="D62" s="168">
        <f>D12+D26+D30+D35+D46+D50+D57+D61</f>
        <v>10543484.02</v>
      </c>
      <c r="E62" s="208"/>
    </row>
    <row r="63" ht="21.75">
      <c r="E63" s="208"/>
    </row>
    <row r="64" ht="21.75">
      <c r="E64" s="208"/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H6" sqref="H6"/>
    </sheetView>
  </sheetViews>
  <sheetFormatPr defaultColWidth="9.140625" defaultRowHeight="21.75"/>
  <cols>
    <col min="1" max="1" width="9.140625" style="0" customWidth="1"/>
    <col min="2" max="2" width="29.8515625" style="0" customWidth="1"/>
    <col min="3" max="3" width="22.00390625" style="0" customWidth="1"/>
    <col min="4" max="4" width="21.7109375" style="0" customWidth="1"/>
    <col min="8" max="8" width="13.28125" style="0" customWidth="1"/>
  </cols>
  <sheetData>
    <row r="1" spans="1:10" ht="29.25">
      <c r="A1" s="234" t="s">
        <v>138</v>
      </c>
      <c r="B1" s="234"/>
      <c r="C1" s="234"/>
      <c r="D1" s="234"/>
      <c r="E1" s="234"/>
      <c r="F1" s="184"/>
      <c r="G1" s="180"/>
      <c r="H1" s="180"/>
      <c r="I1" s="180"/>
      <c r="J1" s="180"/>
    </row>
    <row r="2" spans="1:10" ht="29.25">
      <c r="A2" s="234" t="s">
        <v>230</v>
      </c>
      <c r="B2" s="234"/>
      <c r="C2" s="234"/>
      <c r="D2" s="234"/>
      <c r="E2" s="234"/>
      <c r="F2" s="184"/>
      <c r="G2" s="180"/>
      <c r="H2" s="180"/>
      <c r="I2" s="180"/>
      <c r="J2" s="180"/>
    </row>
    <row r="3" spans="1:10" ht="29.25">
      <c r="A3" s="234" t="s">
        <v>252</v>
      </c>
      <c r="B3" s="234"/>
      <c r="C3" s="234"/>
      <c r="D3" s="234"/>
      <c r="E3" s="234"/>
      <c r="F3" s="184"/>
      <c r="G3" s="180"/>
      <c r="H3" s="180"/>
      <c r="I3" s="180"/>
      <c r="J3" s="180"/>
    </row>
    <row r="4" spans="1:10" ht="24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24">
      <c r="A5" s="61" t="s">
        <v>231</v>
      </c>
      <c r="B5" s="180"/>
      <c r="C5" s="176" t="s">
        <v>14</v>
      </c>
      <c r="D5" s="61" t="s">
        <v>237</v>
      </c>
      <c r="E5" s="46"/>
      <c r="F5" s="180"/>
      <c r="G5" s="180"/>
      <c r="H5" s="180"/>
      <c r="I5" s="180"/>
      <c r="J5" s="180"/>
    </row>
    <row r="6" spans="1:10" ht="24">
      <c r="A6" s="180"/>
      <c r="B6" s="46" t="s">
        <v>232</v>
      </c>
      <c r="C6" s="185">
        <v>8029772</v>
      </c>
      <c r="D6" s="182">
        <f>3437+2510275.02+8029772</f>
        <v>10543484.02</v>
      </c>
      <c r="E6" s="46"/>
      <c r="F6" s="180"/>
      <c r="G6" s="180"/>
      <c r="H6" s="180"/>
      <c r="I6" s="180"/>
      <c r="J6" s="180"/>
    </row>
    <row r="7" spans="1:10" ht="24">
      <c r="A7" s="180"/>
      <c r="B7" s="46" t="s">
        <v>233</v>
      </c>
      <c r="C7" s="185">
        <v>25213.4</v>
      </c>
      <c r="D7" s="182">
        <f>9699.56+51037.08+25213.4</f>
        <v>85950.04000000001</v>
      </c>
      <c r="E7" s="46"/>
      <c r="F7" s="180"/>
      <c r="G7" s="180"/>
      <c r="H7" s="180"/>
      <c r="I7" s="180"/>
      <c r="J7" s="180"/>
    </row>
    <row r="8" spans="1:10" ht="24">
      <c r="A8" s="180"/>
      <c r="B8" s="46" t="s">
        <v>239</v>
      </c>
      <c r="C8" s="185">
        <v>0</v>
      </c>
      <c r="D8" s="182">
        <v>425.79</v>
      </c>
      <c r="E8" s="46"/>
      <c r="F8" s="180"/>
      <c r="G8" s="180"/>
      <c r="H8" s="180"/>
      <c r="I8" s="180"/>
      <c r="J8" s="180"/>
    </row>
    <row r="9" spans="1:10" ht="29.25" customHeight="1" thickBot="1">
      <c r="A9" s="180"/>
      <c r="B9" s="61" t="s">
        <v>48</v>
      </c>
      <c r="C9" s="186">
        <f>SUM(C6:C8)</f>
        <v>8054985.4</v>
      </c>
      <c r="D9" s="183">
        <f>SUM(D6:D8)</f>
        <v>10629859.849999998</v>
      </c>
      <c r="E9" s="37"/>
      <c r="F9" s="181"/>
      <c r="G9" s="181"/>
      <c r="H9" s="181"/>
      <c r="I9" s="181"/>
      <c r="J9" s="180"/>
    </row>
    <row r="10" spans="1:10" ht="24.75" thickTop="1">
      <c r="A10" s="61" t="s">
        <v>32</v>
      </c>
      <c r="B10" s="180"/>
      <c r="C10" s="46"/>
      <c r="D10" s="46"/>
      <c r="E10" s="46"/>
      <c r="F10" s="180"/>
      <c r="G10" s="180"/>
      <c r="H10" s="180"/>
      <c r="I10" s="180"/>
      <c r="J10" s="180"/>
    </row>
    <row r="11" spans="1:10" ht="24">
      <c r="A11" s="180"/>
      <c r="B11" s="46" t="s">
        <v>234</v>
      </c>
      <c r="C11" s="182">
        <v>2896671.52</v>
      </c>
      <c r="D11" s="182">
        <f>1358942.69+1283903.34+2896671.52</f>
        <v>5539517.550000001</v>
      </c>
      <c r="E11" s="46"/>
      <c r="F11" s="180"/>
      <c r="G11" s="180"/>
      <c r="H11" s="180"/>
      <c r="I11" s="180"/>
      <c r="J11" s="180"/>
    </row>
    <row r="12" spans="1:10" ht="24">
      <c r="A12" s="180"/>
      <c r="B12" s="46" t="s">
        <v>235</v>
      </c>
      <c r="C12" s="182">
        <v>1433.08</v>
      </c>
      <c r="D12" s="182">
        <f>5890.3+10821.15+1433.08</f>
        <v>18144.53</v>
      </c>
      <c r="E12" s="46"/>
      <c r="F12" s="180"/>
      <c r="G12" s="180"/>
      <c r="H12" s="180"/>
      <c r="I12" s="180"/>
      <c r="J12" s="180"/>
    </row>
    <row r="13" spans="1:10" ht="24">
      <c r="A13" s="180"/>
      <c r="B13" s="46" t="s">
        <v>236</v>
      </c>
      <c r="C13" s="182">
        <v>307245</v>
      </c>
      <c r="D13" s="182">
        <f>279480+243680+307245</f>
        <v>830405</v>
      </c>
      <c r="E13" s="46"/>
      <c r="F13" s="180"/>
      <c r="G13" s="180"/>
      <c r="H13" s="180"/>
      <c r="I13" s="180"/>
      <c r="J13" s="180"/>
    </row>
    <row r="14" spans="1:10" ht="33" customHeight="1" thickBot="1">
      <c r="A14" s="180"/>
      <c r="B14" s="61" t="s">
        <v>48</v>
      </c>
      <c r="C14" s="60">
        <f>SUM(C11:C13)</f>
        <v>3205349.6</v>
      </c>
      <c r="D14" s="183">
        <f>SUM(D11:D13)</f>
        <v>6388067.080000001</v>
      </c>
      <c r="E14" s="37"/>
      <c r="F14" s="181"/>
      <c r="G14" s="181"/>
      <c r="H14" s="181"/>
      <c r="I14" s="181"/>
      <c r="J14" s="180"/>
    </row>
    <row r="15" spans="1:10" ht="19.5" customHeight="1" thickTop="1">
      <c r="A15" s="180"/>
      <c r="B15" s="61"/>
      <c r="C15" s="187"/>
      <c r="D15" s="188"/>
      <c r="E15" s="37"/>
      <c r="F15" s="181"/>
      <c r="G15" s="181"/>
      <c r="H15" s="181"/>
      <c r="I15" s="181"/>
      <c r="J15" s="180"/>
    </row>
    <row r="16" spans="1:10" ht="31.5" customHeight="1" thickBot="1">
      <c r="A16" s="46"/>
      <c r="B16" s="37" t="s">
        <v>238</v>
      </c>
      <c r="C16" s="219">
        <v>4849635.8</v>
      </c>
      <c r="D16" s="189" t="s">
        <v>262</v>
      </c>
      <c r="E16" s="37"/>
      <c r="F16" s="181"/>
      <c r="G16" s="181"/>
      <c r="H16" s="181"/>
      <c r="I16" s="181"/>
      <c r="J16" s="180"/>
    </row>
    <row r="17" spans="1:10" ht="24.75" thickTop="1">
      <c r="A17" s="180"/>
      <c r="B17" s="180"/>
      <c r="C17" s="46"/>
      <c r="D17" s="46"/>
      <c r="E17" s="46"/>
      <c r="F17" s="180"/>
      <c r="G17" s="180"/>
      <c r="H17" s="180"/>
      <c r="I17" s="180"/>
      <c r="J17" s="180"/>
    </row>
    <row r="18" spans="1:10" ht="24">
      <c r="A18" s="180"/>
      <c r="B18" s="180"/>
      <c r="C18" s="46"/>
      <c r="D18" s="46"/>
      <c r="E18" s="46"/>
      <c r="F18" s="180"/>
      <c r="G18" s="180"/>
      <c r="H18" s="180"/>
      <c r="I18" s="180"/>
      <c r="J18" s="180"/>
    </row>
    <row r="19" spans="1:10" ht="24">
      <c r="A19" s="180"/>
      <c r="B19" s="180"/>
      <c r="C19" s="46"/>
      <c r="D19" s="46"/>
      <c r="E19" s="46"/>
      <c r="F19" s="180"/>
      <c r="G19" s="180"/>
      <c r="H19" s="180"/>
      <c r="I19" s="180"/>
      <c r="J19" s="180"/>
    </row>
    <row r="20" spans="1:10" ht="24">
      <c r="A20" s="180"/>
      <c r="B20" s="180"/>
      <c r="C20" s="46"/>
      <c r="D20" s="46"/>
      <c r="E20" s="46"/>
      <c r="F20" s="180"/>
      <c r="G20" s="180"/>
      <c r="H20" s="180"/>
      <c r="I20" s="180"/>
      <c r="J20" s="180"/>
    </row>
    <row r="21" spans="1:10" ht="24">
      <c r="A21" s="180"/>
      <c r="B21" s="180"/>
      <c r="C21" s="46"/>
      <c r="D21" s="46"/>
      <c r="E21" s="46"/>
      <c r="F21" s="180"/>
      <c r="G21" s="180"/>
      <c r="H21" s="180"/>
      <c r="I21" s="180"/>
      <c r="J21" s="180"/>
    </row>
    <row r="22" spans="1:10" ht="24">
      <c r="A22" s="180"/>
      <c r="B22" s="180"/>
      <c r="C22" s="46"/>
      <c r="D22" s="46"/>
      <c r="E22" s="46"/>
      <c r="F22" s="180"/>
      <c r="G22" s="180"/>
      <c r="H22" s="180"/>
      <c r="I22" s="180"/>
      <c r="J22" s="180"/>
    </row>
    <row r="23" spans="1:10" ht="24">
      <c r="A23" s="180"/>
      <c r="B23" s="180"/>
      <c r="C23" s="46"/>
      <c r="D23" s="46"/>
      <c r="E23" s="46"/>
      <c r="F23" s="180"/>
      <c r="G23" s="180"/>
      <c r="H23" s="180"/>
      <c r="I23" s="180"/>
      <c r="J23" s="180"/>
    </row>
    <row r="24" spans="1:10" ht="24">
      <c r="A24" s="180"/>
      <c r="B24" s="180"/>
      <c r="C24" s="46"/>
      <c r="D24" s="46"/>
      <c r="E24" s="46"/>
      <c r="F24" s="180"/>
      <c r="G24" s="180"/>
      <c r="H24" s="180"/>
      <c r="I24" s="180"/>
      <c r="J24" s="180"/>
    </row>
    <row r="25" spans="1:10" ht="24">
      <c r="A25" s="180"/>
      <c r="B25" s="180"/>
      <c r="C25" s="46"/>
      <c r="D25" s="46"/>
      <c r="E25" s="46"/>
      <c r="F25" s="180"/>
      <c r="G25" s="180"/>
      <c r="H25" s="180"/>
      <c r="I25" s="180"/>
      <c r="J25" s="180"/>
    </row>
    <row r="26" spans="1:10" ht="24">
      <c r="A26" s="180"/>
      <c r="B26" s="180"/>
      <c r="C26" s="46"/>
      <c r="D26" s="46"/>
      <c r="E26" s="46"/>
      <c r="F26" s="180"/>
      <c r="G26" s="180"/>
      <c r="H26" s="180"/>
      <c r="I26" s="180"/>
      <c r="J26" s="180"/>
    </row>
    <row r="27" spans="1:10" ht="24">
      <c r="A27" s="180"/>
      <c r="B27" s="180"/>
      <c r="C27" s="46"/>
      <c r="D27" s="46"/>
      <c r="E27" s="46"/>
      <c r="F27" s="180"/>
      <c r="G27" s="180"/>
      <c r="H27" s="180"/>
      <c r="I27" s="180"/>
      <c r="J27" s="180"/>
    </row>
    <row r="28" spans="1:10" ht="24">
      <c r="A28" s="180"/>
      <c r="B28" s="180"/>
      <c r="C28" s="46"/>
      <c r="D28" s="46"/>
      <c r="E28" s="46"/>
      <c r="F28" s="180"/>
      <c r="G28" s="180"/>
      <c r="H28" s="180"/>
      <c r="I28" s="180"/>
      <c r="J28" s="180"/>
    </row>
    <row r="29" spans="1:10" ht="24">
      <c r="A29" s="180"/>
      <c r="B29" s="180"/>
      <c r="C29" s="46"/>
      <c r="D29" s="46"/>
      <c r="E29" s="46"/>
      <c r="F29" s="180"/>
      <c r="G29" s="180"/>
      <c r="H29" s="180"/>
      <c r="I29" s="180"/>
      <c r="J29" s="180"/>
    </row>
    <row r="30" spans="1:10" ht="24">
      <c r="A30" s="180"/>
      <c r="B30" s="180"/>
      <c r="C30" s="46"/>
      <c r="D30" s="46"/>
      <c r="E30" s="46"/>
      <c r="F30" s="180"/>
      <c r="G30" s="180"/>
      <c r="H30" s="180"/>
      <c r="I30" s="180"/>
      <c r="J30" s="180"/>
    </row>
    <row r="31" spans="1:10" ht="24">
      <c r="A31" s="180"/>
      <c r="B31" s="180"/>
      <c r="C31" s="46"/>
      <c r="D31" s="46"/>
      <c r="E31" s="46"/>
      <c r="F31" s="180"/>
      <c r="G31" s="180"/>
      <c r="H31" s="180"/>
      <c r="I31" s="180"/>
      <c r="J31" s="180"/>
    </row>
    <row r="32" spans="1:10" ht="24">
      <c r="A32" s="180"/>
      <c r="B32" s="180"/>
      <c r="C32" s="46"/>
      <c r="D32" s="46"/>
      <c r="E32" s="46"/>
      <c r="F32" s="180"/>
      <c r="G32" s="180"/>
      <c r="H32" s="180"/>
      <c r="I32" s="180"/>
      <c r="J32" s="180"/>
    </row>
    <row r="33" spans="1:10" ht="24">
      <c r="A33" s="180"/>
      <c r="B33" s="180"/>
      <c r="C33" s="46"/>
      <c r="D33" s="46"/>
      <c r="E33" s="46"/>
      <c r="F33" s="180"/>
      <c r="G33" s="180"/>
      <c r="H33" s="180"/>
      <c r="I33" s="180"/>
      <c r="J33" s="180"/>
    </row>
    <row r="34" spans="1:10" ht="24">
      <c r="A34" s="180"/>
      <c r="B34" s="180"/>
      <c r="C34" s="46"/>
      <c r="D34" s="46"/>
      <c r="E34" s="46"/>
      <c r="F34" s="180"/>
      <c r="G34" s="180"/>
      <c r="H34" s="180"/>
      <c r="I34" s="180"/>
      <c r="J34" s="180"/>
    </row>
    <row r="35" spans="1:10" ht="24">
      <c r="A35" s="180"/>
      <c r="B35" s="180"/>
      <c r="C35" s="46"/>
      <c r="D35" s="46"/>
      <c r="E35" s="46"/>
      <c r="F35" s="180"/>
      <c r="G35" s="180"/>
      <c r="H35" s="180"/>
      <c r="I35" s="180"/>
      <c r="J35" s="180"/>
    </row>
    <row r="36" spans="1:10" ht="24">
      <c r="A36" s="180"/>
      <c r="B36" s="180"/>
      <c r="C36" s="46"/>
      <c r="D36" s="46"/>
      <c r="E36" s="46"/>
      <c r="F36" s="180"/>
      <c r="G36" s="180"/>
      <c r="H36" s="180"/>
      <c r="I36" s="180"/>
      <c r="J36" s="180"/>
    </row>
    <row r="37" spans="1:10" ht="24">
      <c r="A37" s="180"/>
      <c r="B37" s="180"/>
      <c r="C37" s="46"/>
      <c r="D37" s="46"/>
      <c r="E37" s="46"/>
      <c r="F37" s="180"/>
      <c r="G37" s="180"/>
      <c r="H37" s="180"/>
      <c r="I37" s="180"/>
      <c r="J37" s="180"/>
    </row>
    <row r="38" spans="1:10" ht="24">
      <c r="A38" s="180"/>
      <c r="B38" s="180"/>
      <c r="C38" s="46"/>
      <c r="D38" s="46"/>
      <c r="E38" s="46"/>
      <c r="F38" s="180"/>
      <c r="G38" s="180"/>
      <c r="H38" s="180"/>
      <c r="I38" s="180"/>
      <c r="J38" s="180"/>
    </row>
    <row r="39" spans="1:10" ht="24">
      <c r="A39" s="180"/>
      <c r="B39" s="180"/>
      <c r="C39" s="46"/>
      <c r="D39" s="46"/>
      <c r="E39" s="46"/>
      <c r="F39" s="180"/>
      <c r="G39" s="180"/>
      <c r="H39" s="180"/>
      <c r="I39" s="180"/>
      <c r="J39" s="180"/>
    </row>
    <row r="40" spans="1:10" ht="24">
      <c r="A40" s="180"/>
      <c r="B40" s="180"/>
      <c r="C40" s="46"/>
      <c r="D40" s="46"/>
      <c r="E40" s="46"/>
      <c r="F40" s="180"/>
      <c r="G40" s="180"/>
      <c r="H40" s="180"/>
      <c r="I40" s="180"/>
      <c r="J40" s="180"/>
    </row>
    <row r="41" spans="1:10" ht="24">
      <c r="A41" s="180"/>
      <c r="B41" s="180"/>
      <c r="C41" s="46"/>
      <c r="D41" s="46"/>
      <c r="E41" s="46"/>
      <c r="F41" s="180"/>
      <c r="G41" s="180"/>
      <c r="H41" s="180"/>
      <c r="I41" s="180"/>
      <c r="J41" s="180"/>
    </row>
    <row r="42" spans="1:10" ht="24">
      <c r="A42" s="180"/>
      <c r="B42" s="180"/>
      <c r="C42" s="46"/>
      <c r="D42" s="46"/>
      <c r="E42" s="46"/>
      <c r="F42" s="180"/>
      <c r="G42" s="180"/>
      <c r="H42" s="180"/>
      <c r="I42" s="180"/>
      <c r="J42" s="180"/>
    </row>
    <row r="43" spans="1:10" ht="24">
      <c r="A43" s="180"/>
      <c r="B43" s="180"/>
      <c r="C43" s="46"/>
      <c r="D43" s="46"/>
      <c r="E43" s="46"/>
      <c r="F43" s="180"/>
      <c r="G43" s="180"/>
      <c r="H43" s="180"/>
      <c r="I43" s="180"/>
      <c r="J43" s="180"/>
    </row>
    <row r="44" spans="1:10" ht="24">
      <c r="A44" s="180"/>
      <c r="B44" s="180"/>
      <c r="C44" s="46"/>
      <c r="D44" s="46"/>
      <c r="E44" s="46"/>
      <c r="F44" s="180"/>
      <c r="G44" s="180"/>
      <c r="H44" s="180"/>
      <c r="I44" s="180"/>
      <c r="J44" s="180"/>
    </row>
    <row r="45" spans="1:10" ht="24">
      <c r="A45" s="180"/>
      <c r="B45" s="180"/>
      <c r="C45" s="46"/>
      <c r="D45" s="46"/>
      <c r="E45" s="46"/>
      <c r="F45" s="180"/>
      <c r="G45" s="180"/>
      <c r="H45" s="180"/>
      <c r="I45" s="180"/>
      <c r="J45" s="180"/>
    </row>
    <row r="46" spans="1:10" ht="24">
      <c r="A46" s="180"/>
      <c r="B46" s="180"/>
      <c r="C46" s="46"/>
      <c r="D46" s="46"/>
      <c r="E46" s="46"/>
      <c r="F46" s="180"/>
      <c r="G46" s="180"/>
      <c r="H46" s="180"/>
      <c r="I46" s="180"/>
      <c r="J46" s="180"/>
    </row>
    <row r="47" spans="1:10" ht="24">
      <c r="A47" s="180"/>
      <c r="B47" s="180"/>
      <c r="C47" s="46"/>
      <c r="D47" s="46"/>
      <c r="E47" s="46"/>
      <c r="F47" s="180"/>
      <c r="G47" s="180"/>
      <c r="H47" s="180"/>
      <c r="I47" s="180"/>
      <c r="J47" s="180"/>
    </row>
    <row r="48" spans="1:10" ht="24">
      <c r="A48" s="180"/>
      <c r="B48" s="180"/>
      <c r="C48" s="46"/>
      <c r="D48" s="46"/>
      <c r="E48" s="46"/>
      <c r="F48" s="180"/>
      <c r="G48" s="180"/>
      <c r="H48" s="180"/>
      <c r="I48" s="180"/>
      <c r="J48" s="180"/>
    </row>
    <row r="49" spans="1:10" ht="24">
      <c r="A49" s="180"/>
      <c r="B49" s="180"/>
      <c r="C49" s="46"/>
      <c r="D49" s="46"/>
      <c r="E49" s="46"/>
      <c r="F49" s="180"/>
      <c r="G49" s="180"/>
      <c r="H49" s="180"/>
      <c r="I49" s="180"/>
      <c r="J49" s="180"/>
    </row>
    <row r="50" spans="1:10" ht="24">
      <c r="A50" s="180"/>
      <c r="B50" s="180"/>
      <c r="C50" s="46"/>
      <c r="D50" s="46"/>
      <c r="E50" s="46"/>
      <c r="F50" s="180"/>
      <c r="G50" s="180"/>
      <c r="H50" s="180"/>
      <c r="I50" s="180"/>
      <c r="J50" s="180"/>
    </row>
    <row r="51" spans="1:10" ht="24">
      <c r="A51" s="180"/>
      <c r="B51" s="180"/>
      <c r="C51" s="46"/>
      <c r="D51" s="46"/>
      <c r="E51" s="46"/>
      <c r="F51" s="180"/>
      <c r="G51" s="180"/>
      <c r="H51" s="180"/>
      <c r="I51" s="180"/>
      <c r="J51" s="180"/>
    </row>
    <row r="52" spans="1:10" ht="24">
      <c r="A52" s="180"/>
      <c r="B52" s="180"/>
      <c r="C52" s="46"/>
      <c r="D52" s="46"/>
      <c r="E52" s="46"/>
      <c r="F52" s="180"/>
      <c r="G52" s="180"/>
      <c r="H52" s="180"/>
      <c r="I52" s="180"/>
      <c r="J52" s="180"/>
    </row>
    <row r="53" spans="1:10" ht="24">
      <c r="A53" s="180"/>
      <c r="B53" s="180"/>
      <c r="C53" s="46"/>
      <c r="D53" s="46"/>
      <c r="E53" s="46"/>
      <c r="F53" s="180"/>
      <c r="G53" s="180"/>
      <c r="H53" s="180"/>
      <c r="I53" s="180"/>
      <c r="J53" s="180"/>
    </row>
    <row r="54" spans="1:10" ht="24">
      <c r="A54" s="180"/>
      <c r="B54" s="180"/>
      <c r="C54" s="46"/>
      <c r="D54" s="46"/>
      <c r="E54" s="46"/>
      <c r="F54" s="180"/>
      <c r="G54" s="180"/>
      <c r="H54" s="180"/>
      <c r="I54" s="180"/>
      <c r="J54" s="180"/>
    </row>
    <row r="55" spans="1:10" ht="24">
      <c r="A55" s="180"/>
      <c r="B55" s="180"/>
      <c r="C55" s="46"/>
      <c r="D55" s="46"/>
      <c r="E55" s="46"/>
      <c r="F55" s="180"/>
      <c r="G55" s="180"/>
      <c r="H55" s="180"/>
      <c r="I55" s="180"/>
      <c r="J55" s="180"/>
    </row>
    <row r="56" spans="1:10" ht="24">
      <c r="A56" s="180"/>
      <c r="B56" s="180"/>
      <c r="C56" s="46"/>
      <c r="D56" s="46"/>
      <c r="E56" s="46"/>
      <c r="F56" s="180"/>
      <c r="G56" s="180"/>
      <c r="H56" s="180"/>
      <c r="I56" s="180"/>
      <c r="J56" s="180"/>
    </row>
    <row r="57" spans="1:10" ht="24">
      <c r="A57" s="180"/>
      <c r="B57" s="180"/>
      <c r="C57" s="46"/>
      <c r="D57" s="46"/>
      <c r="E57" s="46"/>
      <c r="F57" s="180"/>
      <c r="G57" s="180"/>
      <c r="H57" s="180"/>
      <c r="I57" s="180"/>
      <c r="J57" s="180"/>
    </row>
    <row r="58" spans="1:10" ht="24">
      <c r="A58" s="180"/>
      <c r="B58" s="180"/>
      <c r="C58" s="46"/>
      <c r="D58" s="46"/>
      <c r="E58" s="46"/>
      <c r="F58" s="180"/>
      <c r="G58" s="180"/>
      <c r="H58" s="180"/>
      <c r="I58" s="180"/>
      <c r="J58" s="180"/>
    </row>
    <row r="59" spans="1:10" ht="24">
      <c r="A59" s="180"/>
      <c r="B59" s="180"/>
      <c r="C59" s="46"/>
      <c r="D59" s="46"/>
      <c r="E59" s="46"/>
      <c r="F59" s="180"/>
      <c r="G59" s="180"/>
      <c r="H59" s="180"/>
      <c r="I59" s="180"/>
      <c r="J59" s="180"/>
    </row>
    <row r="60" spans="1:10" ht="24">
      <c r="A60" s="180"/>
      <c r="B60" s="180"/>
      <c r="C60" s="46"/>
      <c r="D60" s="46"/>
      <c r="E60" s="46"/>
      <c r="F60" s="180"/>
      <c r="G60" s="180"/>
      <c r="H60" s="180"/>
      <c r="I60" s="180"/>
      <c r="J60" s="180"/>
    </row>
    <row r="61" spans="1:10" ht="24">
      <c r="A61" s="180"/>
      <c r="B61" s="180"/>
      <c r="C61" s="46"/>
      <c r="D61" s="46"/>
      <c r="E61" s="46"/>
      <c r="F61" s="180"/>
      <c r="G61" s="180"/>
      <c r="H61" s="180"/>
      <c r="I61" s="180"/>
      <c r="J61" s="180"/>
    </row>
    <row r="62" spans="1:10" ht="24">
      <c r="A62" s="180"/>
      <c r="B62" s="180"/>
      <c r="C62" s="46"/>
      <c r="D62" s="46"/>
      <c r="E62" s="46"/>
      <c r="F62" s="180"/>
      <c r="G62" s="180"/>
      <c r="H62" s="180"/>
      <c r="I62" s="180"/>
      <c r="J62" s="180"/>
    </row>
    <row r="63" spans="1:10" ht="24">
      <c r="A63" s="180"/>
      <c r="B63" s="180"/>
      <c r="C63" s="46"/>
      <c r="D63" s="46"/>
      <c r="E63" s="46"/>
      <c r="F63" s="180"/>
      <c r="G63" s="180"/>
      <c r="H63" s="180"/>
      <c r="I63" s="180"/>
      <c r="J63" s="180"/>
    </row>
    <row r="64" spans="1:10" ht="24">
      <c r="A64" s="180"/>
      <c r="B64" s="180"/>
      <c r="C64" s="46"/>
      <c r="D64" s="46"/>
      <c r="E64" s="46"/>
      <c r="F64" s="180"/>
      <c r="G64" s="180"/>
      <c r="H64" s="180"/>
      <c r="I64" s="180"/>
      <c r="J64" s="180"/>
    </row>
    <row r="65" spans="1:10" ht="24">
      <c r="A65" s="180"/>
      <c r="B65" s="180"/>
      <c r="C65" s="46"/>
      <c r="D65" s="46"/>
      <c r="E65" s="46"/>
      <c r="F65" s="180"/>
      <c r="G65" s="180"/>
      <c r="H65" s="180"/>
      <c r="I65" s="180"/>
      <c r="J65" s="180"/>
    </row>
    <row r="66" spans="1:10" ht="24">
      <c r="A66" s="180"/>
      <c r="B66" s="180"/>
      <c r="C66" s="46"/>
      <c r="D66" s="46"/>
      <c r="E66" s="46"/>
      <c r="F66" s="180"/>
      <c r="G66" s="180"/>
      <c r="H66" s="180"/>
      <c r="I66" s="180"/>
      <c r="J66" s="180"/>
    </row>
    <row r="67" spans="1:10" ht="24">
      <c r="A67" s="180"/>
      <c r="B67" s="180"/>
      <c r="C67" s="46"/>
      <c r="D67" s="46"/>
      <c r="E67" s="46"/>
      <c r="F67" s="180"/>
      <c r="G67" s="180"/>
      <c r="H67" s="180"/>
      <c r="I67" s="180"/>
      <c r="J67" s="180"/>
    </row>
    <row r="68" spans="1:10" ht="24">
      <c r="A68" s="180"/>
      <c r="B68" s="180"/>
      <c r="C68" s="46"/>
      <c r="D68" s="46"/>
      <c r="E68" s="46"/>
      <c r="F68" s="180"/>
      <c r="G68" s="180"/>
      <c r="H68" s="180"/>
      <c r="I68" s="180"/>
      <c r="J68" s="180"/>
    </row>
    <row r="69" spans="1:10" ht="24">
      <c r="A69" s="180"/>
      <c r="B69" s="180"/>
      <c r="C69" s="46"/>
      <c r="D69" s="46"/>
      <c r="E69" s="46"/>
      <c r="F69" s="180"/>
      <c r="G69" s="180"/>
      <c r="H69" s="180"/>
      <c r="I69" s="180"/>
      <c r="J69" s="180"/>
    </row>
    <row r="70" spans="1:10" ht="24">
      <c r="A70" s="180"/>
      <c r="B70" s="180"/>
      <c r="C70" s="46"/>
      <c r="D70" s="46"/>
      <c r="E70" s="46"/>
      <c r="F70" s="180"/>
      <c r="G70" s="180"/>
      <c r="H70" s="180"/>
      <c r="I70" s="180"/>
      <c r="J70" s="180"/>
    </row>
    <row r="71" spans="1:10" ht="24">
      <c r="A71" s="180"/>
      <c r="B71" s="180"/>
      <c r="C71" s="46"/>
      <c r="D71" s="46"/>
      <c r="E71" s="46"/>
      <c r="F71" s="180"/>
      <c r="G71" s="180"/>
      <c r="H71" s="180"/>
      <c r="I71" s="180"/>
      <c r="J71" s="180"/>
    </row>
    <row r="72" spans="1:10" ht="24">
      <c r="A72" s="180"/>
      <c r="B72" s="180"/>
      <c r="C72" s="46"/>
      <c r="D72" s="46"/>
      <c r="E72" s="46"/>
      <c r="F72" s="180"/>
      <c r="G72" s="180"/>
      <c r="H72" s="180"/>
      <c r="I72" s="180"/>
      <c r="J72" s="180"/>
    </row>
    <row r="73" spans="1:10" ht="24">
      <c r="A73" s="180"/>
      <c r="B73" s="180"/>
      <c r="C73" s="46"/>
      <c r="D73" s="46"/>
      <c r="E73" s="46"/>
      <c r="F73" s="180"/>
      <c r="G73" s="180"/>
      <c r="H73" s="180"/>
      <c r="I73" s="180"/>
      <c r="J73" s="180"/>
    </row>
    <row r="74" spans="1:10" ht="24">
      <c r="A74" s="180"/>
      <c r="B74" s="180"/>
      <c r="C74" s="46"/>
      <c r="D74" s="46"/>
      <c r="E74" s="46"/>
      <c r="F74" s="180"/>
      <c r="G74" s="180"/>
      <c r="H74" s="180"/>
      <c r="I74" s="180"/>
      <c r="J74" s="180"/>
    </row>
    <row r="75" spans="1:10" ht="24">
      <c r="A75" s="180"/>
      <c r="B75" s="180"/>
      <c r="C75" s="46"/>
      <c r="D75" s="46"/>
      <c r="E75" s="46"/>
      <c r="F75" s="180"/>
      <c r="G75" s="180"/>
      <c r="H75" s="180"/>
      <c r="I75" s="180"/>
      <c r="J75" s="180"/>
    </row>
    <row r="76" spans="1:10" ht="24">
      <c r="A76" s="180"/>
      <c r="B76" s="180"/>
      <c r="C76" s="46"/>
      <c r="D76" s="46"/>
      <c r="E76" s="46"/>
      <c r="F76" s="180"/>
      <c r="G76" s="180"/>
      <c r="H76" s="180"/>
      <c r="I76" s="180"/>
      <c r="J76" s="180"/>
    </row>
    <row r="77" spans="1:10" ht="24">
      <c r="A77" s="180"/>
      <c r="B77" s="180"/>
      <c r="C77" s="46"/>
      <c r="D77" s="46"/>
      <c r="E77" s="46"/>
      <c r="F77" s="180"/>
      <c r="G77" s="180"/>
      <c r="H77" s="180"/>
      <c r="I77" s="180"/>
      <c r="J77" s="180"/>
    </row>
    <row r="78" spans="1:10" ht="24">
      <c r="A78" s="180"/>
      <c r="B78" s="180"/>
      <c r="C78" s="46"/>
      <c r="D78" s="46"/>
      <c r="E78" s="46"/>
      <c r="F78" s="180"/>
      <c r="G78" s="180"/>
      <c r="H78" s="180"/>
      <c r="I78" s="180"/>
      <c r="J78" s="180"/>
    </row>
    <row r="79" spans="1:10" ht="24">
      <c r="A79" s="180"/>
      <c r="B79" s="180"/>
      <c r="C79" s="46"/>
      <c r="D79" s="46"/>
      <c r="E79" s="46"/>
      <c r="F79" s="180"/>
      <c r="G79" s="180"/>
      <c r="H79" s="180"/>
      <c r="I79" s="180"/>
      <c r="J79" s="180"/>
    </row>
    <row r="80" spans="1:10" ht="24">
      <c r="A80" s="180"/>
      <c r="B80" s="180"/>
      <c r="C80" s="180"/>
      <c r="D80" s="180"/>
      <c r="E80" s="180"/>
      <c r="F80" s="180"/>
      <c r="G80" s="180"/>
      <c r="H80" s="180"/>
      <c r="I80" s="180"/>
      <c r="J80" s="180"/>
    </row>
    <row r="81" spans="1:10" ht="24">
      <c r="A81" s="180"/>
      <c r="B81" s="180"/>
      <c r="C81" s="180"/>
      <c r="D81" s="180"/>
      <c r="E81" s="180"/>
      <c r="F81" s="180"/>
      <c r="G81" s="180"/>
      <c r="H81" s="180"/>
      <c r="I81" s="180"/>
      <c r="J81" s="180"/>
    </row>
    <row r="82" spans="1:10" ht="24">
      <c r="A82" s="180"/>
      <c r="B82" s="180"/>
      <c r="C82" s="180"/>
      <c r="D82" s="180"/>
      <c r="E82" s="180"/>
      <c r="F82" s="180"/>
      <c r="G82" s="180"/>
      <c r="H82" s="180"/>
      <c r="I82" s="180"/>
      <c r="J82" s="180"/>
    </row>
    <row r="83" spans="1:10" ht="24">
      <c r="A83" s="180"/>
      <c r="B83" s="180"/>
      <c r="C83" s="180"/>
      <c r="D83" s="180"/>
      <c r="E83" s="180"/>
      <c r="F83" s="180"/>
      <c r="G83" s="180"/>
      <c r="H83" s="180"/>
      <c r="I83" s="180"/>
      <c r="J83" s="180"/>
    </row>
    <row r="84" spans="1:10" ht="24">
      <c r="A84" s="180"/>
      <c r="B84" s="180"/>
      <c r="C84" s="180"/>
      <c r="D84" s="180"/>
      <c r="E84" s="180"/>
      <c r="F84" s="180"/>
      <c r="G84" s="180"/>
      <c r="H84" s="180"/>
      <c r="I84" s="180"/>
      <c r="J84" s="180"/>
    </row>
    <row r="85" spans="1:10" ht="24">
      <c r="A85" s="180"/>
      <c r="B85" s="180"/>
      <c r="C85" s="180"/>
      <c r="D85" s="180"/>
      <c r="E85" s="180"/>
      <c r="F85" s="180"/>
      <c r="G85" s="180"/>
      <c r="H85" s="180"/>
      <c r="I85" s="180"/>
      <c r="J85" s="180"/>
    </row>
    <row r="86" spans="1:10" ht="24">
      <c r="A86" s="180"/>
      <c r="B86" s="180"/>
      <c r="C86" s="180"/>
      <c r="D86" s="180"/>
      <c r="E86" s="180"/>
      <c r="F86" s="180"/>
      <c r="G86" s="180"/>
      <c r="H86" s="180"/>
      <c r="I86" s="180"/>
      <c r="J86" s="180"/>
    </row>
    <row r="87" spans="1:10" ht="24">
      <c r="A87" s="180"/>
      <c r="B87" s="180"/>
      <c r="C87" s="180"/>
      <c r="D87" s="180"/>
      <c r="E87" s="180"/>
      <c r="F87" s="180"/>
      <c r="G87" s="180"/>
      <c r="H87" s="180"/>
      <c r="I87" s="180"/>
      <c r="J87" s="180"/>
    </row>
    <row r="88" spans="1:10" ht="24">
      <c r="A88" s="180"/>
      <c r="B88" s="180"/>
      <c r="C88" s="180"/>
      <c r="D88" s="180"/>
      <c r="E88" s="180"/>
      <c r="F88" s="180"/>
      <c r="G88" s="180"/>
      <c r="H88" s="180"/>
      <c r="I88" s="180"/>
      <c r="J88" s="180"/>
    </row>
    <row r="89" spans="1:10" ht="24">
      <c r="A89" s="180"/>
      <c r="B89" s="180"/>
      <c r="C89" s="180"/>
      <c r="D89" s="180"/>
      <c r="E89" s="180"/>
      <c r="F89" s="180"/>
      <c r="G89" s="180"/>
      <c r="H89" s="180"/>
      <c r="I89" s="180"/>
      <c r="J89" s="180"/>
    </row>
    <row r="90" spans="1:10" ht="24">
      <c r="A90" s="180"/>
      <c r="B90" s="180"/>
      <c r="C90" s="180"/>
      <c r="D90" s="180"/>
      <c r="E90" s="180"/>
      <c r="F90" s="180"/>
      <c r="G90" s="180"/>
      <c r="H90" s="180"/>
      <c r="I90" s="180"/>
      <c r="J90" s="180"/>
    </row>
    <row r="91" spans="1:10" ht="24">
      <c r="A91" s="180"/>
      <c r="B91" s="180"/>
      <c r="C91" s="180"/>
      <c r="D91" s="180"/>
      <c r="E91" s="180"/>
      <c r="F91" s="180"/>
      <c r="G91" s="180"/>
      <c r="H91" s="180"/>
      <c r="I91" s="180"/>
      <c r="J91" s="180"/>
    </row>
    <row r="92" spans="1:10" ht="24">
      <c r="A92" s="180"/>
      <c r="B92" s="180"/>
      <c r="C92" s="180"/>
      <c r="D92" s="180"/>
      <c r="E92" s="180"/>
      <c r="F92" s="180"/>
      <c r="G92" s="180"/>
      <c r="H92" s="180"/>
      <c r="I92" s="180"/>
      <c r="J92" s="180"/>
    </row>
    <row r="93" spans="1:10" ht="24">
      <c r="A93" s="180"/>
      <c r="B93" s="180"/>
      <c r="C93" s="180"/>
      <c r="D93" s="180"/>
      <c r="E93" s="180"/>
      <c r="F93" s="180"/>
      <c r="G93" s="180"/>
      <c r="H93" s="180"/>
      <c r="I93" s="180"/>
      <c r="J93" s="180"/>
    </row>
    <row r="94" spans="1:10" ht="24">
      <c r="A94" s="180"/>
      <c r="B94" s="180"/>
      <c r="C94" s="180"/>
      <c r="D94" s="180"/>
      <c r="E94" s="180"/>
      <c r="F94" s="180"/>
      <c r="G94" s="180"/>
      <c r="H94" s="180"/>
      <c r="I94" s="180"/>
      <c r="J94" s="180"/>
    </row>
    <row r="95" spans="1:10" ht="24">
      <c r="A95" s="180"/>
      <c r="B95" s="180"/>
      <c r="C95" s="180"/>
      <c r="D95" s="180"/>
      <c r="E95" s="180"/>
      <c r="F95" s="180"/>
      <c r="G95" s="180"/>
      <c r="H95" s="180"/>
      <c r="I95" s="180"/>
      <c r="J95" s="180"/>
    </row>
    <row r="96" spans="1:10" ht="24">
      <c r="A96" s="180"/>
      <c r="B96" s="180"/>
      <c r="C96" s="180"/>
      <c r="D96" s="180"/>
      <c r="E96" s="180"/>
      <c r="F96" s="180"/>
      <c r="G96" s="180"/>
      <c r="H96" s="180"/>
      <c r="I96" s="180"/>
      <c r="J96" s="180"/>
    </row>
    <row r="97" spans="1:10" ht="24">
      <c r="A97" s="180"/>
      <c r="B97" s="180"/>
      <c r="C97" s="180"/>
      <c r="D97" s="180"/>
      <c r="E97" s="180"/>
      <c r="F97" s="180"/>
      <c r="G97" s="180"/>
      <c r="H97" s="180"/>
      <c r="I97" s="180"/>
      <c r="J97" s="180"/>
    </row>
    <row r="98" spans="1:10" ht="24">
      <c r="A98" s="180"/>
      <c r="B98" s="180"/>
      <c r="C98" s="180"/>
      <c r="D98" s="180"/>
      <c r="E98" s="180"/>
      <c r="F98" s="180"/>
      <c r="G98" s="180"/>
      <c r="H98" s="180"/>
      <c r="I98" s="180"/>
      <c r="J98" s="180"/>
    </row>
    <row r="99" spans="1:10" ht="24">
      <c r="A99" s="180"/>
      <c r="B99" s="180"/>
      <c r="C99" s="180"/>
      <c r="D99" s="180"/>
      <c r="E99" s="180"/>
      <c r="F99" s="180"/>
      <c r="G99" s="180"/>
      <c r="H99" s="180"/>
      <c r="I99" s="180"/>
      <c r="J99" s="180"/>
    </row>
    <row r="100" spans="1:10" ht="24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</row>
    <row r="101" spans="1:10" ht="24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</row>
    <row r="102" spans="1:10" ht="24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</row>
    <row r="103" spans="1:10" ht="24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</row>
    <row r="104" spans="1:10" ht="24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</row>
    <row r="105" spans="1:10" ht="24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</row>
    <row r="106" spans="1:10" ht="24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</row>
    <row r="107" spans="1:10" ht="24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</row>
    <row r="108" spans="1:10" ht="24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</row>
    <row r="109" spans="1:10" ht="24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</row>
    <row r="110" spans="1:10" ht="24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</row>
    <row r="111" spans="1:10" ht="24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</row>
    <row r="112" spans="1:10" ht="24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</row>
    <row r="113" spans="1:10" ht="24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</row>
    <row r="114" spans="1:10" ht="24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</row>
    <row r="115" spans="1:10" ht="24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</row>
    <row r="116" spans="1:10" ht="24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</row>
    <row r="117" spans="1:10" ht="24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</row>
    <row r="118" spans="1:10" ht="24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</row>
    <row r="119" spans="1:10" ht="24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</row>
    <row r="120" spans="1:10" ht="24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</row>
    <row r="121" spans="1:10" ht="24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</row>
    <row r="122" spans="1:10" ht="24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</row>
    <row r="123" spans="1:10" ht="24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</row>
    <row r="124" spans="1:10" ht="24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</row>
    <row r="125" spans="1:10" ht="24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</row>
    <row r="126" spans="1:10" ht="24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</row>
    <row r="127" spans="1:10" ht="24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</row>
    <row r="128" spans="1:10" ht="24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</row>
    <row r="129" spans="1:10" ht="24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</row>
  </sheetData>
  <sheetProtection/>
  <mergeCells count="3">
    <mergeCell ref="A1:E1"/>
    <mergeCell ref="A2:E2"/>
    <mergeCell ref="A3:E3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2014-02-11T04:41:04Z</cp:lastPrinted>
  <dcterms:created xsi:type="dcterms:W3CDTF">2003-11-30T04:11:06Z</dcterms:created>
  <dcterms:modified xsi:type="dcterms:W3CDTF">2014-05-26T05:41:09Z</dcterms:modified>
  <cp:category/>
  <cp:version/>
  <cp:contentType/>
  <cp:contentStatus/>
</cp:coreProperties>
</file>