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<sst xmlns="http://schemas.openxmlformats.org/spreadsheetml/2006/main" count="357" uniqueCount="290">
  <si>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</si>
  <si>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</si>
  <si>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</si>
  <si>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</si>
  <si>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</si>
  <si>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</si>
  <si>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</si>
  <si>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</si>
  <si>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</si>
  <si>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</si>
  <si>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</si>
  <si>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</si>
  <si>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</si>
  <si>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</si>
  <si>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</si>
  <si>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</si>
  <si>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</si>
  <si>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</si>
  <si>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</si>
  <si>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</si>
  <si>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</si>
  <si>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</si>
  <si>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</si>
  <si>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</si>
  <si>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</si>
  <si>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</si>
  <si>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</si>
  <si>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</si>
  <si>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</si>
  <si>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</si>
  <si>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</si>
  <si>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</si>
  <si>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</si>
  <si>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</si>
  <si>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</si>
  <si>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</si>
  <si>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</si>
  <si>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</si>
  <si>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</si>
  <si>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</si>
  <si>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</si>
  <si>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</si>
  <si>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</si>
  <si>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</si>
  <si>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</si>
  <si>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</si>
  <si>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</si>
  <si>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</si>
  <si>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</si>
  <si>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</si>
  <si>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</si>
  <si>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</si>
  <si>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</si>
  <si>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</si>
  <si>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-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</si>
  <si>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</si>
  <si>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</si>
  <si>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</si>
  <si>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</si>
  <si>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</si>
  <si>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</si>
  <si>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</si>
  <si>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</si>
  <si>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</si>
  <si>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</si>
  <si>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</si>
  <si>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</si>
  <si>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</si>
  <si>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</si>
  <si>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</si>
  <si>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</si>
  <si>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</si>
  <si>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</si>
  <si>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</si>
  <si>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</si>
  <si>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</si>
  <si>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</si>
  <si>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</si>
  <si>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</si>
  <si>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</si>
  <si>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</si>
  <si>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</si>
  <si>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</si>
  <si>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</si>
  <si>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</si>
  <si>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</si>
  <si>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</si>
  <si>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</si>
  <si>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</si>
  <si>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</si>
  <si>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</si>
  <si>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</si>
  <si>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</si>
  <si>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</si>
  <si>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</si>
  <si>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</si>
  <si>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</si>
  <si>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</si>
  <si>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</si>
  <si>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</si>
  <si>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</si>
  <si>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</si>
  <si>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</si>
  <si>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</si>
  <si>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</si>
  <si>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</si>
  <si>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</si>
  <si>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</si>
  <si>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</si>
  <si>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</si>
  <si>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</si>
  <si>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</si>
  <si>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</si>
  <si>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</si>
  <si>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</si>
  <si>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</si>
  <si>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</si>
  <si>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</si>
  <si>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</si>
  <si>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</si>
  <si>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</si>
  <si>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</si>
  <si>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</si>
  <si>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</si>
  <si>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</si>
  <si>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</si>
  <si>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</si>
  <si>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</si>
  <si>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</si>
  <si>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</si>
  <si>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</si>
  <si>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</si>
  <si>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</si>
  <si>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</si>
  <si>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</si>
  <si>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</si>
  <si>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</si>
  <si>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</si>
  <si>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</si>
  <si>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</si>
  <si>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</si>
  <si>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</si>
  <si>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</si>
  <si>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</si>
  <si>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</si>
  <si>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</si>
  <si>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</si>
  <si>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</si>
  <si>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</si>
  <si>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</si>
  <si>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</si>
  <si>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</si>
  <si>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</si>
  <si>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</si>
  <si>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</si>
  <si>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</si>
  <si>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</si>
  <si>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</si>
  <si>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</si>
  <si>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</si>
  <si>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</si>
  <si>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</si>
  <si>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</si>
  <si>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</si>
  <si>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</si>
  <si>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</si>
  <si>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</si>
  <si>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</si>
  <si>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</si>
  <si>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</si>
  <si>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</si>
  <si>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</si>
  <si>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</si>
  <si>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</si>
  <si>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</si>
  <si>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</si>
  <si>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</si>
  <si>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</si>
  <si>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</si>
  <si>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</si>
  <si>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</si>
  <si>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</si>
  <si>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</si>
  <si>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</si>
  <si>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</si>
  <si>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</si>
  <si>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</si>
  <si>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</si>
  <si>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</si>
  <si>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</si>
  <si>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</si>
  <si>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</si>
  <si>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</si>
  <si>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</si>
  <si>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</si>
  <si>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</si>
  <si>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</si>
  <si>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</si>
  <si>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- 2 -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</si>
  <si>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</si>
  <si>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</si>
  <si>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</si>
  <si>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</si>
  <si>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</si>
  <si>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</si>
  <si>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</si>
  <si>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</si>
  <si>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</si>
  <si>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</si>
  <si>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</si>
  <si>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</si>
  <si>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 xml:space="preserve">         บัญชีค่าธรรมเนียมควบคุมอาคาร</t>
  </si>
  <si>
    <t>เงินรับฝาก - โบนัส</t>
  </si>
  <si>
    <t>เงินรับฝาก - ประกันสังคม</t>
  </si>
  <si>
    <t xml:space="preserve">           จัดซื้อรถบรรทุกขยะแบบอัดท้าย 6 ล้อ</t>
  </si>
  <si>
    <t>หัก</t>
  </si>
  <si>
    <t>คงเหลือ</t>
  </si>
  <si>
    <t>ธนาคารเพื่อการเกษตรฯ เลขที่บัญชี (31000047246)</t>
  </si>
  <si>
    <t xml:space="preserve">             ลูกหนี้ภาษี-ภาษีบำรุงท้องที่  ยกมา  ณ  วันที่  31  ตุลาคม  2558</t>
  </si>
  <si>
    <t xml:space="preserve">         ปี 2558</t>
  </si>
  <si>
    <t xml:space="preserve">           จัดซื้อเครื่องคอมพิวเตอร์โน๊ตบุ๊ค</t>
  </si>
  <si>
    <t xml:space="preserve">           จัดซื้อเครื่องคอมพิวเตอร์ตั้งโต๊ะ</t>
  </si>
  <si>
    <t xml:space="preserve">            โครงการติดตั้งกล้อง cctv จุดเสี่ยงภายในเขตเทศบาลตำบลบางจาก</t>
  </si>
  <si>
    <t xml:space="preserve">            โครงการจัดซื้อหัวฉีดน้ำดับเพลิงแบบด้ามปืน</t>
  </si>
  <si>
    <t xml:space="preserve">            จัดซื้อเก้าอี้เอนกประสงค์ขาชุบโครเมี่ยม</t>
  </si>
  <si>
    <t xml:space="preserve">            จัดซื้อชั้นวางหนังสือ</t>
  </si>
  <si>
    <t xml:space="preserve">            จัดซื้อโต๊ะพับประชุมโฟเมก้า</t>
  </si>
  <si>
    <t xml:space="preserve">            จัดซื้อพัดลมติดผนัง</t>
  </si>
  <si>
    <t xml:space="preserve">            จัดซื้อรถตู้รับ - ส่งนักเรียน</t>
  </si>
  <si>
    <t xml:space="preserve">            โครงการก่อสร้างอาคารศูนย์พัฒนาเด็กเล็ก</t>
  </si>
  <si>
    <t xml:space="preserve">            โครงการก่อสร้างถนน คสล.พร้อมท่อระบายน้ำบ้านนางเลื่อน</t>
  </si>
  <si>
    <t xml:space="preserve">            โครงการฝังท่อระบายน้ำถนนสุขเกษม 1</t>
  </si>
  <si>
    <t xml:space="preserve">          ประกันสังคม</t>
  </si>
  <si>
    <t>ปีงบประมาณ  2559</t>
  </si>
  <si>
    <t>รายได้ค้างรับ</t>
  </si>
  <si>
    <t xml:space="preserve">   ลูกหนี้เงินยืมเงินสะสม</t>
  </si>
  <si>
    <t>รายจ่ายค้างจ่าย</t>
  </si>
  <si>
    <t>4.  เงินอุดหนุนอาหารกลางวัน</t>
  </si>
  <si>
    <t>5. เงินอุดหนุนโครงการถ่ายโอนบุคลากร</t>
  </si>
  <si>
    <t>6.  เงินอุดหนุนค่าตอบแทน ศพด.</t>
  </si>
  <si>
    <t>7.  เงินอุดหนุนส่งเสริมศักยภาพการจัดการศึกษา</t>
  </si>
  <si>
    <t>8.  เงินอุดหนุนค่าจัดการเรียนการสอน (ศพด.)</t>
  </si>
  <si>
    <t>9.  เงินอุดหนุน การบริการสาธารณสุข</t>
  </si>
  <si>
    <t>10.  เงินอุดหนุน เบี้ยยังชีพผู้ป่วยเอดส์</t>
  </si>
  <si>
    <t>เงินรับฝาก - ประกันสัญญา</t>
  </si>
  <si>
    <r>
      <t xml:space="preserve">         </t>
    </r>
    <r>
      <rPr>
        <sz val="16"/>
        <rFont val="Angsana New"/>
        <family val="1"/>
      </rPr>
      <t xml:space="preserve"> บัญชีค่าอากรฆ่าสัตว์</t>
    </r>
  </si>
  <si>
    <t xml:space="preserve">         บัญชีค่าธรรมเนียมทะเบียนราษฎร์</t>
  </si>
  <si>
    <t xml:space="preserve">         บัญชีค่าธรรมเนียมที่เป็นอันตรายต่อสุขภาพ</t>
  </si>
  <si>
    <t xml:space="preserve">         บัญชีค่าใบอนุญาตเกี่ยวกับการควบคุมอาคาร</t>
  </si>
  <si>
    <t xml:space="preserve">         บัญชีค่าใบอนุญาตโฆษณาโดยใช้เครื่องขยายเสียง</t>
  </si>
  <si>
    <t xml:space="preserve">         บัญชีรายได้จากทรัพย์สิน</t>
  </si>
  <si>
    <t xml:space="preserve">         บัญชีค่าจำหน่ายแบบพิมพ์</t>
  </si>
  <si>
    <t xml:space="preserve">        บัญชีรายได้เบ็ดเตล็ดอื่น ๆ</t>
  </si>
  <si>
    <t xml:space="preserve">        บัญชีภาษีมูลค่าเพิ่มตาม พรบ</t>
  </si>
  <si>
    <t xml:space="preserve">        บัญชีภาษีมูลค่าเพิ่ม 1/9</t>
  </si>
  <si>
    <t xml:space="preserve">        บัญชีภาษีสุรา</t>
  </si>
  <si>
    <t xml:space="preserve">        บัญชีสรรพสามิต</t>
  </si>
  <si>
    <t xml:space="preserve">        บัญชีค่าธรรมเนียมนิติกรรมจดทะเบียนสิทธิ</t>
  </si>
  <si>
    <t xml:space="preserve">        บัญชีเงินอุดหนุนระบุวัตถุประสงค์-เบี้ยยังชีพคนชรา</t>
  </si>
  <si>
    <t xml:space="preserve">       บัญชีเงินอุดหนุนระบุวัตถุประสงค์-เบี้ยยังชีพคนพิการ</t>
  </si>
  <si>
    <t>บัญชีเงินสด</t>
  </si>
  <si>
    <t>ณ  วันที่  31  ธันวาคม  2558</t>
  </si>
  <si>
    <t xml:space="preserve">          กบข.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</si>
  <si>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ธันวาคม  พ.ศ. 2558</t>
    </r>
  </si>
  <si>
    <t>(535,049.83)</t>
  </si>
  <si>
    <t>(1,310,649.19)</t>
  </si>
  <si>
    <t xml:space="preserve">         บัญชีค่าธรรมเนียมทะเบียนพาณิชย์</t>
  </si>
  <si>
    <t xml:space="preserve">         บัญชีค่าใบอนุญาตจัดตั้งสถานทีสะสมอาหาร</t>
  </si>
  <si>
    <t>(3) รายได้จากทรัพย์สินอื่น  ๆ (ค่าเช่าตู้ ATM)</t>
  </si>
  <si>
    <t>ยอดคงเหลือตามรายงานธนาคาร   ณ   วันที่   31  ธันวาคม  2558</t>
  </si>
  <si>
    <t>18 ธ.ค. 58</t>
  </si>
  <si>
    <t>10116795</t>
  </si>
  <si>
    <t>10116798</t>
  </si>
  <si>
    <t>10116801</t>
  </si>
  <si>
    <t>10116802</t>
  </si>
  <si>
    <t>10116806</t>
  </si>
  <si>
    <t>10116819</t>
  </si>
  <si>
    <t>หจก.จรวยบริการ</t>
  </si>
  <si>
    <t>นายนิกร  ทองรัก</t>
  </si>
  <si>
    <t>นายภิรมย์  สมทอง</t>
  </si>
  <si>
    <t>ร้านดอกไม้ฉลองนคร</t>
  </si>
  <si>
    <t>กบท.</t>
  </si>
  <si>
    <t>ธ.ออมสิน</t>
  </si>
  <si>
    <t>เงินรายได้ซึ่งเทศบาลยังไม่ลงรับ   ธ.ค. 58</t>
  </si>
  <si>
    <t>สปสช.-ค่ารักษาพยาบาล</t>
  </si>
  <si>
    <t>ดอกเบี้ยธนาคาร</t>
  </si>
  <si>
    <t>ภาษีสรรพสามิต</t>
  </si>
  <si>
    <t>ยอดคงเหลือตามบัญชี ณ วันที่    31  ธันวาคม  2558</t>
  </si>
  <si>
    <t>ลงชื่อ..........................................วันที่   31  ธ.ค.  58</t>
  </si>
  <si>
    <t>ลงชื่อ..........................................วันที่   31  ธ.ค. 58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</si>
</sst>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1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u val="singleAccounting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2" fillId="0" borderId="15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43" fontId="3" fillId="0" borderId="18" xfId="38" applyFont="1" applyBorder="1" applyAlignment="1">
      <alignment horizontal="center"/>
    </xf>
    <xf numFmtId="0" fontId="2" fillId="0" borderId="19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200" fontId="3" fillId="0" borderId="24" xfId="38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3" fontId="3" fillId="0" borderId="25" xfId="38" applyFont="1" applyFill="1" applyBorder="1" applyAlignment="1">
      <alignment horizontal="left"/>
    </xf>
    <xf numFmtId="43" fontId="3" fillId="0" borderId="25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3" fontId="3" fillId="0" borderId="25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3" fontId="3" fillId="0" borderId="42" xfId="38" applyFont="1" applyFill="1" applyBorder="1" applyAlignment="1">
      <alignment horizontal="right"/>
    </xf>
    <xf numFmtId="0" fontId="3" fillId="0" borderId="46" xfId="0" applyFont="1" applyFill="1" applyBorder="1" applyAlignment="1">
      <alignment/>
    </xf>
    <xf numFmtId="43" fontId="3" fillId="0" borderId="42" xfId="38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3" fontId="3" fillId="0" borderId="46" xfId="38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4" fontId="4" fillId="0" borderId="47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4" fontId="3" fillId="0" borderId="51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4" fontId="4" fillId="33" borderId="47" xfId="0" applyNumberFormat="1" applyFont="1" applyFill="1" applyBorder="1" applyAlignment="1">
      <alignment horizontal="right"/>
    </xf>
    <xf numFmtId="4" fontId="4" fillId="33" borderId="3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9" xfId="0" applyNumberFormat="1" applyFont="1" applyBorder="1" applyAlignment="1">
      <alignment/>
    </xf>
    <xf numFmtId="0" fontId="8" fillId="0" borderId="27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20" xfId="38" applyFont="1" applyBorder="1" applyAlignment="1">
      <alignment/>
    </xf>
    <xf numFmtId="0" fontId="11" fillId="0" borderId="27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20" xfId="38" applyFont="1" applyBorder="1" applyAlignment="1">
      <alignment horizontal="center"/>
    </xf>
    <xf numFmtId="43" fontId="11" fillId="0" borderId="20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43" fontId="15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1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5" xfId="38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1" xfId="38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3" fillId="0" borderId="22" xfId="38" applyNumberFormat="1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27" xfId="38" applyFont="1" applyBorder="1" applyAlignment="1">
      <alignment horizontal="left"/>
    </xf>
    <xf numFmtId="43" fontId="3" fillId="0" borderId="20" xfId="38" applyFont="1" applyBorder="1" applyAlignment="1">
      <alignment horizontal="left"/>
    </xf>
    <xf numFmtId="43" fontId="2" fillId="0" borderId="18" xfId="38" applyFont="1" applyBorder="1" applyAlignment="1">
      <alignment/>
    </xf>
    <xf numFmtId="43" fontId="3" fillId="0" borderId="66" xfId="38" applyFont="1" applyBorder="1" applyAlignment="1">
      <alignment horizontal="center"/>
    </xf>
    <xf numFmtId="43" fontId="3" fillId="0" borderId="67" xfId="38" applyFont="1" applyBorder="1" applyAlignment="1">
      <alignment/>
    </xf>
    <xf numFmtId="43" fontId="3" fillId="0" borderId="25" xfId="38" applyFont="1" applyBorder="1" applyAlignment="1">
      <alignment/>
    </xf>
    <xf numFmtId="43" fontId="3" fillId="0" borderId="67" xfId="38" applyFont="1" applyBorder="1" applyAlignment="1">
      <alignment horizontal="center"/>
    </xf>
    <xf numFmtId="43" fontId="3" fillId="0" borderId="68" xfId="38" applyFont="1" applyBorder="1" applyAlignment="1">
      <alignment/>
    </xf>
    <xf numFmtId="43" fontId="3" fillId="0" borderId="26" xfId="38" applyFont="1" applyBorder="1" applyAlignment="1">
      <alignment/>
    </xf>
    <xf numFmtId="43" fontId="4" fillId="0" borderId="69" xfId="38" applyFont="1" applyBorder="1" applyAlignment="1">
      <alignment/>
    </xf>
    <xf numFmtId="43" fontId="4" fillId="0" borderId="15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5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21" xfId="38" applyFont="1" applyBorder="1" applyAlignment="1">
      <alignment/>
    </xf>
    <xf numFmtId="43" fontId="2" fillId="0" borderId="21" xfId="38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0" fontId="3" fillId="0" borderId="27" xfId="38" applyNumberFormat="1" applyFont="1" applyBorder="1" applyAlignment="1">
      <alignment/>
    </xf>
    <xf numFmtId="200" fontId="3" fillId="0" borderId="27" xfId="38" applyNumberFormat="1" applyFont="1" applyBorder="1" applyAlignment="1">
      <alignment/>
    </xf>
    <xf numFmtId="41" fontId="4" fillId="0" borderId="0" xfId="38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38" applyNumberFormat="1" applyFont="1" applyBorder="1" applyAlignment="1">
      <alignment horizontal="center"/>
    </xf>
    <xf numFmtId="200" fontId="3" fillId="0" borderId="0" xfId="38" applyNumberFormat="1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18" xfId="38" applyFont="1" applyBorder="1" applyAlignment="1">
      <alignment/>
    </xf>
    <xf numFmtId="43" fontId="16" fillId="0" borderId="0" xfId="38" applyFont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8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5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43000" y="7677150"/>
          <a:ext cx="11430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43575" y="7677150"/>
          <a:ext cx="10572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H10" sqref="H10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18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6.25">
      <c r="A1" s="244" t="s">
        <v>100</v>
      </c>
      <c r="B1" s="244"/>
      <c r="C1" s="244"/>
      <c r="D1" s="244"/>
      <c r="E1" s="244"/>
    </row>
    <row r="2" spans="1:5" ht="22.5" customHeight="1">
      <c r="A2" s="244" t="s">
        <v>50</v>
      </c>
      <c r="B2" s="244"/>
      <c r="C2" s="244"/>
      <c r="D2" s="244"/>
      <c r="E2" s="244"/>
    </row>
    <row r="3" spans="1:5" ht="26.25">
      <c r="A3" s="244" t="s">
        <v>261</v>
      </c>
      <c r="B3" s="244"/>
      <c r="C3" s="244"/>
      <c r="D3" s="244"/>
      <c r="E3" s="244"/>
    </row>
    <row r="4" spans="1:4" ht="6.75" customHeight="1">
      <c r="A4" s="32"/>
      <c r="B4" s="32"/>
      <c r="C4" s="32"/>
      <c r="D4" s="32"/>
    </row>
    <row r="5" spans="1:4" ht="31.5" customHeight="1">
      <c r="A5" s="53" t="s">
        <v>5</v>
      </c>
      <c r="B5" s="53" t="s">
        <v>8</v>
      </c>
      <c r="C5" s="54" t="s">
        <v>6</v>
      </c>
      <c r="D5" s="55" t="s">
        <v>7</v>
      </c>
    </row>
    <row r="6" spans="1:4" ht="22.5" customHeight="1">
      <c r="A6" s="56" t="s">
        <v>56</v>
      </c>
      <c r="B6" s="57"/>
      <c r="C6" s="58"/>
      <c r="D6" s="59"/>
    </row>
    <row r="7" spans="1:4" ht="22.5" customHeight="1">
      <c r="A7" s="60" t="s">
        <v>114</v>
      </c>
      <c r="B7" s="61" t="s">
        <v>52</v>
      </c>
      <c r="C7" s="212">
        <v>2334.02</v>
      </c>
      <c r="D7" s="213"/>
    </row>
    <row r="8" spans="1:4" ht="22.5" customHeight="1">
      <c r="A8" s="60" t="s">
        <v>115</v>
      </c>
      <c r="B8" s="61" t="s">
        <v>52</v>
      </c>
      <c r="C8" s="212">
        <v>3104261.78</v>
      </c>
      <c r="D8" s="213"/>
    </row>
    <row r="9" spans="1:4" ht="22.5" customHeight="1">
      <c r="A9" s="60" t="s">
        <v>116</v>
      </c>
      <c r="B9" s="61" t="s">
        <v>52</v>
      </c>
      <c r="C9" s="212">
        <v>116.64</v>
      </c>
      <c r="D9" s="213"/>
    </row>
    <row r="10" spans="1:6" ht="22.5" customHeight="1">
      <c r="A10" s="62" t="s">
        <v>57</v>
      </c>
      <c r="B10" s="61"/>
      <c r="C10" s="212"/>
      <c r="D10" s="213"/>
      <c r="F10" s="20"/>
    </row>
    <row r="11" spans="1:6" ht="22.5" customHeight="1">
      <c r="A11" s="60" t="s">
        <v>117</v>
      </c>
      <c r="B11" s="61" t="s">
        <v>53</v>
      </c>
      <c r="C11" s="212">
        <v>11196970.13</v>
      </c>
      <c r="D11" s="213"/>
      <c r="F11" s="20"/>
    </row>
    <row r="12" spans="1:6" ht="22.5" customHeight="1">
      <c r="A12" s="60" t="s">
        <v>118</v>
      </c>
      <c r="B12" s="61" t="s">
        <v>53</v>
      </c>
      <c r="C12" s="212">
        <v>5412761</v>
      </c>
      <c r="D12" s="213"/>
      <c r="F12" s="20"/>
    </row>
    <row r="13" spans="1:6" ht="22.5" customHeight="1">
      <c r="A13" s="60" t="s">
        <v>217</v>
      </c>
      <c r="B13" s="61" t="s">
        <v>53</v>
      </c>
      <c r="C13" s="212">
        <v>3023058.9</v>
      </c>
      <c r="D13" s="213"/>
      <c r="F13" s="20"/>
    </row>
    <row r="14" spans="1:6" ht="22.5" customHeight="1">
      <c r="A14" s="60" t="s">
        <v>101</v>
      </c>
      <c r="B14" s="61">
        <v>701</v>
      </c>
      <c r="C14" s="212">
        <v>4234393.07</v>
      </c>
      <c r="D14" s="213"/>
      <c r="F14" s="20"/>
    </row>
    <row r="15" spans="1:6" ht="22.5" customHeight="1">
      <c r="A15" s="60" t="s">
        <v>107</v>
      </c>
      <c r="B15" s="61">
        <v>702</v>
      </c>
      <c r="C15" s="212">
        <v>5000</v>
      </c>
      <c r="D15" s="213"/>
      <c r="F15" s="20"/>
    </row>
    <row r="16" spans="1:6" ht="22.5" customHeight="1">
      <c r="A16" s="60" t="s">
        <v>103</v>
      </c>
      <c r="B16" s="61">
        <v>703</v>
      </c>
      <c r="C16" s="212">
        <v>19481442</v>
      </c>
      <c r="D16" s="213"/>
      <c r="F16" s="20"/>
    </row>
    <row r="17" spans="1:6" ht="22.5" customHeight="1">
      <c r="A17" s="60" t="s">
        <v>260</v>
      </c>
      <c r="B17" s="61"/>
      <c r="C17" s="212">
        <v>832</v>
      </c>
      <c r="D17" s="213"/>
      <c r="F17" s="20"/>
    </row>
    <row r="18" spans="1:6" ht="22.5" customHeight="1">
      <c r="A18" s="62" t="s">
        <v>58</v>
      </c>
      <c r="B18" s="63"/>
      <c r="C18" s="212"/>
      <c r="D18" s="213"/>
      <c r="F18" s="20"/>
    </row>
    <row r="19" spans="1:6" ht="22.5" customHeight="1">
      <c r="A19" s="60" t="s">
        <v>86</v>
      </c>
      <c r="B19" s="64" t="s">
        <v>83</v>
      </c>
      <c r="C19" s="212">
        <v>3898.86</v>
      </c>
      <c r="D19" s="213"/>
      <c r="F19" s="20"/>
    </row>
    <row r="20" spans="1:6" ht="22.5" customHeight="1">
      <c r="A20" s="60" t="s">
        <v>82</v>
      </c>
      <c r="B20" s="64" t="s">
        <v>55</v>
      </c>
      <c r="C20" s="214">
        <v>3144</v>
      </c>
      <c r="D20" s="213"/>
      <c r="F20" s="20"/>
    </row>
    <row r="21" spans="1:6" ht="22.5" customHeight="1">
      <c r="A21" s="60" t="s">
        <v>105</v>
      </c>
      <c r="B21" s="64" t="s">
        <v>106</v>
      </c>
      <c r="C21" s="214">
        <v>0</v>
      </c>
      <c r="D21" s="213"/>
      <c r="F21" s="20"/>
    </row>
    <row r="22" spans="1:6" ht="22.5" customHeight="1">
      <c r="A22" s="60" t="s">
        <v>59</v>
      </c>
      <c r="B22" s="64" t="s">
        <v>48</v>
      </c>
      <c r="C22" s="214">
        <v>409613.63</v>
      </c>
      <c r="D22" s="213"/>
      <c r="F22" s="20"/>
    </row>
    <row r="23" spans="1:6" ht="22.5" customHeight="1">
      <c r="A23" s="60" t="s">
        <v>109</v>
      </c>
      <c r="B23" s="63">
        <v>6000</v>
      </c>
      <c r="C23" s="214">
        <v>751432</v>
      </c>
      <c r="D23" s="213"/>
      <c r="F23" s="20"/>
    </row>
    <row r="24" spans="1:6" ht="22.5" customHeight="1">
      <c r="A24" s="60" t="s">
        <v>108</v>
      </c>
      <c r="B24" s="63">
        <v>100</v>
      </c>
      <c r="C24" s="214">
        <v>2014383</v>
      </c>
      <c r="D24" s="213"/>
      <c r="F24" s="20"/>
    </row>
    <row r="25" spans="1:6" ht="22.5" customHeight="1">
      <c r="A25" s="60" t="s">
        <v>110</v>
      </c>
      <c r="B25" s="63">
        <v>101</v>
      </c>
      <c r="C25" s="214">
        <v>164980</v>
      </c>
      <c r="D25" s="213"/>
      <c r="F25" s="20"/>
    </row>
    <row r="26" spans="1:6" ht="22.5" customHeight="1">
      <c r="A26" s="60" t="s">
        <v>111</v>
      </c>
      <c r="B26" s="63">
        <v>102</v>
      </c>
      <c r="C26" s="214">
        <v>656160</v>
      </c>
      <c r="D26" s="213"/>
      <c r="F26" s="20"/>
    </row>
    <row r="27" spans="1:6" ht="22.5" customHeight="1">
      <c r="A27" s="60" t="s">
        <v>60</v>
      </c>
      <c r="B27" s="63">
        <v>200</v>
      </c>
      <c r="C27" s="214">
        <v>68515</v>
      </c>
      <c r="D27" s="213"/>
      <c r="F27" s="20"/>
    </row>
    <row r="28" spans="1:6" ht="22.5" customHeight="1">
      <c r="A28" s="60" t="s">
        <v>112</v>
      </c>
      <c r="B28" s="63" t="s">
        <v>113</v>
      </c>
      <c r="C28" s="214">
        <v>9000</v>
      </c>
      <c r="D28" s="213"/>
      <c r="F28" s="20"/>
    </row>
    <row r="29" spans="1:6" ht="22.5" customHeight="1">
      <c r="A29" s="60" t="s">
        <v>61</v>
      </c>
      <c r="B29" s="63">
        <v>250</v>
      </c>
      <c r="C29" s="214">
        <v>1007754.4</v>
      </c>
      <c r="D29" s="213"/>
      <c r="F29" s="20"/>
    </row>
    <row r="30" spans="1:6" ht="22.5" customHeight="1">
      <c r="A30" s="60" t="s">
        <v>62</v>
      </c>
      <c r="B30" s="63">
        <v>270</v>
      </c>
      <c r="C30" s="214">
        <v>180980.9</v>
      </c>
      <c r="D30" s="213"/>
      <c r="F30" s="20"/>
    </row>
    <row r="31" spans="1:6" ht="22.5" customHeight="1">
      <c r="A31" s="60" t="s">
        <v>37</v>
      </c>
      <c r="B31" s="63">
        <v>6270</v>
      </c>
      <c r="C31" s="214">
        <v>0</v>
      </c>
      <c r="D31" s="213"/>
      <c r="F31" s="20"/>
    </row>
    <row r="32" spans="1:6" ht="22.5" customHeight="1">
      <c r="A32" s="60" t="s">
        <v>38</v>
      </c>
      <c r="B32" s="63">
        <v>300</v>
      </c>
      <c r="C32" s="214">
        <v>108090.63</v>
      </c>
      <c r="D32" s="213"/>
      <c r="F32" s="20"/>
    </row>
    <row r="33" spans="1:6" ht="22.5" customHeight="1">
      <c r="A33" s="60" t="s">
        <v>39</v>
      </c>
      <c r="B33" s="63">
        <v>400</v>
      </c>
      <c r="C33" s="214">
        <v>40000</v>
      </c>
      <c r="D33" s="213"/>
      <c r="F33" s="20"/>
    </row>
    <row r="34" spans="1:6" ht="22.5" customHeight="1">
      <c r="A34" s="60" t="s">
        <v>63</v>
      </c>
      <c r="B34" s="63">
        <v>450</v>
      </c>
      <c r="C34" s="214">
        <v>33980</v>
      </c>
      <c r="D34" s="213"/>
      <c r="F34" s="20"/>
    </row>
    <row r="35" spans="1:6" ht="22.5" customHeight="1">
      <c r="A35" s="60" t="s">
        <v>64</v>
      </c>
      <c r="B35" s="63">
        <v>500</v>
      </c>
      <c r="C35" s="214">
        <v>0</v>
      </c>
      <c r="D35" s="213"/>
      <c r="F35" s="20"/>
    </row>
    <row r="36" spans="1:6" ht="23.25">
      <c r="A36" s="60" t="s">
        <v>85</v>
      </c>
      <c r="B36" s="63">
        <v>550</v>
      </c>
      <c r="C36" s="214">
        <v>0</v>
      </c>
      <c r="D36" s="213"/>
      <c r="F36" s="20"/>
    </row>
    <row r="37" spans="1:6" ht="23.25">
      <c r="A37" s="60" t="s">
        <v>87</v>
      </c>
      <c r="B37" s="63">
        <v>600</v>
      </c>
      <c r="C37" s="212"/>
      <c r="D37" s="213">
        <v>2161300</v>
      </c>
      <c r="F37" s="20"/>
    </row>
    <row r="38" spans="1:4" ht="23.25">
      <c r="A38" s="60" t="s">
        <v>65</v>
      </c>
      <c r="B38" s="63">
        <v>700</v>
      </c>
      <c r="C38" s="212"/>
      <c r="D38" s="213">
        <v>23442815.5</v>
      </c>
    </row>
    <row r="39" spans="1:4" ht="23.25">
      <c r="A39" s="60" t="s">
        <v>66</v>
      </c>
      <c r="B39" s="63">
        <v>703</v>
      </c>
      <c r="C39" s="212"/>
      <c r="D39" s="213">
        <v>8635487.26</v>
      </c>
    </row>
    <row r="40" spans="1:4" ht="23.25">
      <c r="A40" s="60" t="s">
        <v>102</v>
      </c>
      <c r="B40" s="63">
        <v>800</v>
      </c>
      <c r="C40" s="212"/>
      <c r="D40" s="213">
        <v>5330890.5</v>
      </c>
    </row>
    <row r="41" spans="1:4" ht="23.25">
      <c r="A41" s="60" t="s">
        <v>104</v>
      </c>
      <c r="B41" s="63">
        <v>801</v>
      </c>
      <c r="C41" s="212"/>
      <c r="D41" s="213">
        <v>4746328.17</v>
      </c>
    </row>
    <row r="42" spans="1:4" ht="23.25">
      <c r="A42" s="60" t="s">
        <v>67</v>
      </c>
      <c r="B42" s="63">
        <v>821</v>
      </c>
      <c r="C42" s="212"/>
      <c r="D42" s="213">
        <v>7307835.13</v>
      </c>
    </row>
    <row r="43" spans="1:4" ht="23.25">
      <c r="A43" s="65" t="s">
        <v>99</v>
      </c>
      <c r="B43" s="66">
        <v>900</v>
      </c>
      <c r="C43" s="215"/>
      <c r="D43" s="216">
        <v>288445.4</v>
      </c>
    </row>
    <row r="44" spans="1:4" ht="27" thickBot="1">
      <c r="A44" s="35" t="s">
        <v>49</v>
      </c>
      <c r="B44" s="34"/>
      <c r="C44" s="217">
        <f>SUM(C7:C43)</f>
        <v>51913101.96</v>
      </c>
      <c r="D44" s="218">
        <f>SUM(D37:D43)</f>
        <v>51913101.96</v>
      </c>
    </row>
    <row r="45" ht="24" thickTop="1"/>
    <row r="52" spans="1:5" ht="23.25">
      <c r="A52" s="243"/>
      <c r="B52" s="243"/>
      <c r="C52" s="243"/>
      <c r="D52" s="243"/>
      <c r="E52" s="243"/>
    </row>
    <row r="53" spans="1:5" ht="23.25">
      <c r="A53" s="242"/>
      <c r="B53" s="242"/>
      <c r="C53" s="242"/>
      <c r="D53" s="242"/>
      <c r="E53" s="242"/>
    </row>
    <row r="54" spans="1:5" ht="23.25">
      <c r="A54" s="242"/>
      <c r="B54" s="242"/>
      <c r="C54" s="242"/>
      <c r="D54" s="242"/>
      <c r="E54" s="242"/>
    </row>
    <row r="56" ht="23.25">
      <c r="C56" s="21"/>
    </row>
    <row r="57" ht="23.25">
      <c r="C57" s="21"/>
    </row>
    <row r="58" ht="23.25">
      <c r="C58" s="21"/>
    </row>
  </sheetData>
  <sheetProtection/>
  <mergeCells count="6">
    <mergeCell ref="A53:E53"/>
    <mergeCell ref="A54:E54"/>
    <mergeCell ref="A52:E52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3"/>
  <sheetViews>
    <sheetView tabSelected="1" zoomScalePageLayoutView="0" workbookViewId="0" topLeftCell="A79">
      <selection activeCell="C91" sqref="C91"/>
    </sheetView>
  </sheetViews>
  <sheetFormatPr defaultColWidth="9.140625" defaultRowHeight="21.75"/>
  <cols>
    <col min="1" max="2" width="17.140625" style="1" customWidth="1"/>
    <col min="3" max="3" width="42.7109375" style="1" customWidth="1"/>
    <col min="4" max="4" width="9.140625" style="1" customWidth="1"/>
    <col min="5" max="5" width="15.7109375" style="1" customWidth="1"/>
    <col min="6" max="16384" width="9.140625" style="1" customWidth="1"/>
  </cols>
  <sheetData>
    <row r="3" spans="1:5" ht="26.25">
      <c r="A3" s="244" t="s">
        <v>119</v>
      </c>
      <c r="B3" s="244"/>
      <c r="C3" s="244"/>
      <c r="D3" s="244"/>
      <c r="E3" s="244"/>
    </row>
    <row r="4" spans="1:5" ht="25.5" customHeight="1">
      <c r="A4" s="244" t="s">
        <v>10</v>
      </c>
      <c r="B4" s="244"/>
      <c r="C4" s="244"/>
      <c r="D4" s="244"/>
      <c r="E4" s="244"/>
    </row>
    <row r="5" ht="22.5" customHeight="1">
      <c r="E5" s="14" t="s">
        <v>233</v>
      </c>
    </row>
    <row r="6" spans="1:5" ht="22.5" customHeight="1">
      <c r="A6" s="244" t="s">
        <v>11</v>
      </c>
      <c r="B6" s="244"/>
      <c r="C6" s="244"/>
      <c r="D6" s="244"/>
      <c r="E6" s="244"/>
    </row>
    <row r="7" spans="1:5" ht="22.5" customHeight="1" thickBot="1">
      <c r="A7" s="8" t="s">
        <v>263</v>
      </c>
      <c r="B7" s="8"/>
      <c r="C7" s="8"/>
      <c r="D7" s="8"/>
      <c r="E7" s="8"/>
    </row>
    <row r="8" spans="1:5" ht="24" customHeight="1" thickTop="1">
      <c r="A8" s="245" t="s">
        <v>12</v>
      </c>
      <c r="B8" s="246"/>
      <c r="C8" s="9"/>
      <c r="D8" s="12"/>
      <c r="E8" s="221" t="s">
        <v>15</v>
      </c>
    </row>
    <row r="9" spans="1:5" ht="23.25">
      <c r="A9" s="219" t="s">
        <v>13</v>
      </c>
      <c r="B9" s="219" t="s">
        <v>14</v>
      </c>
      <c r="C9" s="27" t="s">
        <v>5</v>
      </c>
      <c r="D9" s="13" t="s">
        <v>8</v>
      </c>
      <c r="E9" s="219" t="s">
        <v>14</v>
      </c>
    </row>
    <row r="10" spans="1:5" ht="22.5" thickBot="1">
      <c r="A10" s="220" t="s">
        <v>4</v>
      </c>
      <c r="B10" s="220" t="s">
        <v>4</v>
      </c>
      <c r="C10" s="10"/>
      <c r="D10" s="15"/>
      <c r="E10" s="220" t="s">
        <v>4</v>
      </c>
    </row>
    <row r="11" spans="1:5" ht="22.5" thickTop="1">
      <c r="A11" s="223"/>
      <c r="B11" s="222">
        <v>23275384.3</v>
      </c>
      <c r="C11" s="14" t="s">
        <v>17</v>
      </c>
      <c r="D11" s="2"/>
      <c r="E11" s="222">
        <v>24050983.66</v>
      </c>
    </row>
    <row r="12" spans="1:5" ht="21.75">
      <c r="A12" s="223"/>
      <c r="B12" s="223"/>
      <c r="C12" s="16" t="s">
        <v>47</v>
      </c>
      <c r="D12" s="2"/>
      <c r="E12" s="223"/>
    </row>
    <row r="13" spans="1:5" ht="21.75">
      <c r="A13" s="223">
        <v>198800</v>
      </c>
      <c r="B13" s="223">
        <f>970+1320+1370</f>
        <v>3660</v>
      </c>
      <c r="C13" s="14" t="s">
        <v>18</v>
      </c>
      <c r="D13" s="17" t="s">
        <v>25</v>
      </c>
      <c r="E13" s="223">
        <v>1370</v>
      </c>
    </row>
    <row r="14" spans="1:5" ht="21.75">
      <c r="A14" s="224">
        <v>78140</v>
      </c>
      <c r="B14" s="223">
        <f>3136+6493.9+7411.5</f>
        <v>17041.4</v>
      </c>
      <c r="C14" s="14" t="s">
        <v>19</v>
      </c>
      <c r="D14" s="17" t="s">
        <v>26</v>
      </c>
      <c r="E14" s="223">
        <v>7411.5</v>
      </c>
    </row>
    <row r="15" spans="1:5" ht="21.75">
      <c r="A15" s="223">
        <v>551000</v>
      </c>
      <c r="B15" s="224">
        <f>3000+3000+3000</f>
        <v>9000</v>
      </c>
      <c r="C15" s="14" t="s">
        <v>20</v>
      </c>
      <c r="D15" s="17" t="s">
        <v>27</v>
      </c>
      <c r="E15" s="224">
        <v>3000</v>
      </c>
    </row>
    <row r="16" spans="1:5" ht="21.75">
      <c r="A16" s="223">
        <v>0</v>
      </c>
      <c r="B16" s="223">
        <v>0</v>
      </c>
      <c r="C16" s="14" t="s">
        <v>21</v>
      </c>
      <c r="D16" s="17" t="s">
        <v>28</v>
      </c>
      <c r="E16" s="223">
        <v>0</v>
      </c>
    </row>
    <row r="17" spans="1:5" ht="21.75">
      <c r="A17" s="223">
        <v>51000</v>
      </c>
      <c r="B17" s="224">
        <f>972+1750+1744</f>
        <v>4466</v>
      </c>
      <c r="C17" s="14" t="s">
        <v>22</v>
      </c>
      <c r="D17" s="17" t="s">
        <v>29</v>
      </c>
      <c r="E17" s="224">
        <v>1744</v>
      </c>
    </row>
    <row r="18" spans="1:5" ht="21.75">
      <c r="A18" s="224">
        <v>0</v>
      </c>
      <c r="B18" s="224">
        <v>0</v>
      </c>
      <c r="C18" s="14" t="s">
        <v>23</v>
      </c>
      <c r="D18" s="17" t="s">
        <v>30</v>
      </c>
      <c r="E18" s="224">
        <v>0</v>
      </c>
    </row>
    <row r="19" spans="1:5" ht="21.75">
      <c r="A19" s="223">
        <v>16700000</v>
      </c>
      <c r="B19" s="224">
        <f>1074486.69+1195190.08+327539.96</f>
        <v>2597216.73</v>
      </c>
      <c r="C19" s="14" t="s">
        <v>24</v>
      </c>
      <c r="D19" s="17" t="s">
        <v>31</v>
      </c>
      <c r="E19" s="224">
        <v>327539.96</v>
      </c>
    </row>
    <row r="20" spans="1:5" ht="21.75">
      <c r="A20" s="223">
        <v>10250000</v>
      </c>
      <c r="B20" s="224">
        <f>2811702</f>
        <v>2811702</v>
      </c>
      <c r="C20" s="14" t="s">
        <v>97</v>
      </c>
      <c r="D20" s="17" t="s">
        <v>32</v>
      </c>
      <c r="E20" s="224">
        <v>0</v>
      </c>
    </row>
    <row r="21" spans="1:5" ht="22.5" thickBot="1">
      <c r="A21" s="225">
        <f>SUM(A13:A20)</f>
        <v>27828940</v>
      </c>
      <c r="B21" s="225">
        <f>SUM(B13:B20)</f>
        <v>5443086.13</v>
      </c>
      <c r="D21" s="13"/>
      <c r="E21" s="228">
        <f>SUM(E13:E20)</f>
        <v>341065.46</v>
      </c>
    </row>
    <row r="22" spans="2:5" ht="22.5" thickTop="1">
      <c r="B22" s="224">
        <f>1325549+539200</f>
        <v>1864749</v>
      </c>
      <c r="C22" s="14" t="s">
        <v>68</v>
      </c>
      <c r="D22" s="18">
        <v>62000</v>
      </c>
      <c r="E22" s="224">
        <v>539200</v>
      </c>
    </row>
    <row r="23" spans="2:5" ht="21.75">
      <c r="B23" s="224" t="s">
        <v>54</v>
      </c>
      <c r="C23" s="14" t="s">
        <v>88</v>
      </c>
      <c r="D23" s="36" t="s">
        <v>90</v>
      </c>
      <c r="E23" s="224" t="s">
        <v>54</v>
      </c>
    </row>
    <row r="24" spans="2:5" ht="21.75">
      <c r="B24" s="224">
        <f>5000+5000</f>
        <v>10000</v>
      </c>
      <c r="C24" s="14" t="s">
        <v>69</v>
      </c>
      <c r="D24" s="36" t="s">
        <v>55</v>
      </c>
      <c r="E24" s="224">
        <v>5000</v>
      </c>
    </row>
    <row r="25" spans="2:5" ht="21.75">
      <c r="B25" s="224">
        <f>11445+1250150</f>
        <v>1261595</v>
      </c>
      <c r="C25" s="14" t="s">
        <v>234</v>
      </c>
      <c r="D25" s="36" t="s">
        <v>48</v>
      </c>
      <c r="E25" s="224">
        <v>0</v>
      </c>
    </row>
    <row r="26" spans="2:5" ht="21.75">
      <c r="B26" s="224">
        <f>3334.56</f>
        <v>3334.56</v>
      </c>
      <c r="C26" s="14" t="s">
        <v>51</v>
      </c>
      <c r="D26" s="18">
        <v>700</v>
      </c>
      <c r="E26" s="224">
        <v>0</v>
      </c>
    </row>
    <row r="27" spans="2:5" ht="21.75">
      <c r="B27" s="226">
        <f>31933.72+12283.64+30806.43</f>
        <v>75023.79000000001</v>
      </c>
      <c r="C27" s="14" t="s">
        <v>89</v>
      </c>
      <c r="D27" s="18">
        <v>900</v>
      </c>
      <c r="E27" s="226">
        <v>30806.43</v>
      </c>
    </row>
    <row r="28" spans="2:5" ht="21.75">
      <c r="B28" s="223"/>
      <c r="D28" s="13"/>
      <c r="E28" s="223"/>
    </row>
    <row r="29" spans="2:5" ht="21.75">
      <c r="B29" s="223"/>
      <c r="D29" s="13"/>
      <c r="E29" s="223"/>
    </row>
    <row r="30" spans="2:5" ht="21.75">
      <c r="B30" s="223"/>
      <c r="D30" s="13"/>
      <c r="E30" s="223"/>
    </row>
    <row r="31" spans="2:5" ht="21.75">
      <c r="B31" s="223"/>
      <c r="D31" s="2"/>
      <c r="E31" s="223"/>
    </row>
    <row r="32" spans="2:5" ht="21.75">
      <c r="B32" s="226"/>
      <c r="D32" s="2"/>
      <c r="E32" s="226"/>
    </row>
    <row r="33" spans="2:5" ht="21.75">
      <c r="B33" s="227">
        <f>SUM(B22:B32)</f>
        <v>3214702.35</v>
      </c>
      <c r="D33" s="2"/>
      <c r="E33" s="223">
        <f>SUM(E22:E32)</f>
        <v>575006.43</v>
      </c>
    </row>
    <row r="34" spans="2:5" ht="26.25" customHeight="1" thickBot="1">
      <c r="B34" s="225">
        <f>SUM(B33+B21)</f>
        <v>8657788.48</v>
      </c>
      <c r="C34" s="11" t="s">
        <v>16</v>
      </c>
      <c r="D34" s="3"/>
      <c r="E34" s="225">
        <f>SUM(E33+E21)</f>
        <v>916071.8900000001</v>
      </c>
    </row>
    <row r="35" spans="2:5" ht="22.5" thickTop="1">
      <c r="B35" s="4"/>
      <c r="C35" s="11"/>
      <c r="D35" s="4"/>
      <c r="E35" s="45"/>
    </row>
    <row r="36" spans="2:5" ht="21.75">
      <c r="B36" s="4"/>
      <c r="C36" s="11"/>
      <c r="D36" s="4"/>
      <c r="E36" s="45"/>
    </row>
    <row r="37" spans="2:5" ht="21.75">
      <c r="B37" s="4"/>
      <c r="C37" s="11"/>
      <c r="D37" s="4"/>
      <c r="E37" s="45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1:3" ht="22.5" customHeight="1">
      <c r="A44" s="4"/>
      <c r="B44" s="4"/>
      <c r="C44" s="4"/>
    </row>
    <row r="45" spans="1:3" s="169" customFormat="1" ht="22.5" customHeight="1">
      <c r="A45" s="168"/>
      <c r="B45" s="168"/>
      <c r="C45" s="168"/>
    </row>
    <row r="46" spans="1:6" s="169" customFormat="1" ht="22.5" customHeight="1">
      <c r="A46" s="247" t="s">
        <v>198</v>
      </c>
      <c r="B46" s="247"/>
      <c r="C46" s="247"/>
      <c r="D46" s="247"/>
      <c r="E46" s="247"/>
      <c r="F46" s="247"/>
    </row>
    <row r="47" spans="1:3" s="169" customFormat="1" ht="22.5" customHeight="1">
      <c r="A47" s="168"/>
      <c r="B47" s="168"/>
      <c r="C47" s="168"/>
    </row>
    <row r="48" spans="1:3" ht="22.5" customHeight="1" thickBot="1">
      <c r="A48" s="4"/>
      <c r="B48" s="4"/>
      <c r="C48" s="4"/>
    </row>
    <row r="49" spans="1:5" ht="24" customHeight="1" thickTop="1">
      <c r="A49" s="245" t="s">
        <v>12</v>
      </c>
      <c r="B49" s="246"/>
      <c r="C49" s="40"/>
      <c r="D49" s="12"/>
      <c r="E49" s="221" t="s">
        <v>15</v>
      </c>
    </row>
    <row r="50" spans="1:5" ht="23.25">
      <c r="A50" s="219" t="s">
        <v>13</v>
      </c>
      <c r="B50" s="219" t="s">
        <v>14</v>
      </c>
      <c r="C50" s="27" t="s">
        <v>5</v>
      </c>
      <c r="D50" s="13" t="s">
        <v>8</v>
      </c>
      <c r="E50" s="219" t="s">
        <v>14</v>
      </c>
    </row>
    <row r="51" spans="1:5" ht="22.5" thickBot="1">
      <c r="A51" s="220" t="s">
        <v>4</v>
      </c>
      <c r="B51" s="220" t="s">
        <v>4</v>
      </c>
      <c r="C51" s="10"/>
      <c r="D51" s="15"/>
      <c r="E51" s="220" t="s">
        <v>4</v>
      </c>
    </row>
    <row r="52" spans="1:5" ht="22.5" thickTop="1">
      <c r="A52" s="2"/>
      <c r="B52" s="2"/>
      <c r="C52" s="16" t="s">
        <v>33</v>
      </c>
      <c r="D52" s="2"/>
      <c r="E52" s="2"/>
    </row>
    <row r="53" spans="1:5" ht="21.75">
      <c r="A53" s="22">
        <v>4043700</v>
      </c>
      <c r="B53" s="224">
        <f>2000+27243.73+380369.9</f>
        <v>409613.63</v>
      </c>
      <c r="C53" s="14" t="s">
        <v>34</v>
      </c>
      <c r="D53" s="6" t="s">
        <v>48</v>
      </c>
      <c r="E53" s="224">
        <v>380369.9</v>
      </c>
    </row>
    <row r="54" spans="1:5" ht="21.75">
      <c r="A54" s="22">
        <v>0</v>
      </c>
      <c r="B54" s="224">
        <f>2081+233581</f>
        <v>235662</v>
      </c>
      <c r="C54" s="14" t="s">
        <v>192</v>
      </c>
      <c r="D54" s="6">
        <v>6000</v>
      </c>
      <c r="E54" s="224">
        <v>233581</v>
      </c>
    </row>
    <row r="55" spans="1:5" ht="21.75">
      <c r="A55" s="22">
        <f>3897180+1369800+240000+1295320+1497480+1211160</f>
        <v>9510940</v>
      </c>
      <c r="B55" s="224">
        <f>637935+720345+655383</f>
        <v>2013663</v>
      </c>
      <c r="C55" s="14" t="s">
        <v>193</v>
      </c>
      <c r="D55" s="5">
        <v>100</v>
      </c>
      <c r="E55" s="224">
        <v>655383</v>
      </c>
    </row>
    <row r="56" spans="1:5" ht="21.75">
      <c r="A56" s="22">
        <v>0</v>
      </c>
      <c r="B56" s="224">
        <f>33720+48770+82490</f>
        <v>164980</v>
      </c>
      <c r="C56" s="14" t="s">
        <v>194</v>
      </c>
      <c r="D56" s="5">
        <v>6100</v>
      </c>
      <c r="E56" s="224">
        <v>82490</v>
      </c>
    </row>
    <row r="57" spans="1:5" ht="21.75">
      <c r="A57" s="26">
        <v>2624640</v>
      </c>
      <c r="B57" s="224">
        <f>218720+218720+218720</f>
        <v>656160</v>
      </c>
      <c r="C57" s="14" t="s">
        <v>195</v>
      </c>
      <c r="D57" s="5">
        <v>100</v>
      </c>
      <c r="E57" s="224">
        <v>218720</v>
      </c>
    </row>
    <row r="58" spans="1:5" ht="21.75">
      <c r="A58" s="22">
        <f>254400+107000+5000+41000+56000+41000</f>
        <v>504400</v>
      </c>
      <c r="B58" s="224">
        <f>23400+29815+15300</f>
        <v>68515</v>
      </c>
      <c r="C58" s="14" t="s">
        <v>35</v>
      </c>
      <c r="D58" s="5">
        <v>200</v>
      </c>
      <c r="E58" s="224">
        <v>15300</v>
      </c>
    </row>
    <row r="59" spans="1:5" ht="21.75">
      <c r="A59" s="22">
        <v>0</v>
      </c>
      <c r="B59" s="224">
        <f>3000+3000+3000</f>
        <v>9000</v>
      </c>
      <c r="C59" s="14" t="s">
        <v>196</v>
      </c>
      <c r="D59" s="5">
        <v>6200</v>
      </c>
      <c r="E59" s="224">
        <v>3000</v>
      </c>
    </row>
    <row r="60" spans="1:5" ht="21.75">
      <c r="A60" s="22">
        <f>1182000+291000+105000+120000+1751000+75000+150000+597000+1295000+400000+600000+325000</f>
        <v>6891000</v>
      </c>
      <c r="B60" s="224">
        <f>211300+419103.5+293528.9</f>
        <v>923932.4</v>
      </c>
      <c r="C60" s="14" t="s">
        <v>36</v>
      </c>
      <c r="D60" s="5">
        <v>250</v>
      </c>
      <c r="E60" s="224">
        <v>293528.9</v>
      </c>
    </row>
    <row r="61" spans="1:5" ht="21.75">
      <c r="A61" s="22">
        <f>450000+65000+105000+140000+305920+40000+670000+230000+50000+37000</f>
        <v>2092920</v>
      </c>
      <c r="B61" s="224">
        <f>180980.9</f>
        <v>180980.9</v>
      </c>
      <c r="C61" s="14" t="s">
        <v>37</v>
      </c>
      <c r="D61" s="5">
        <v>270</v>
      </c>
      <c r="E61" s="224">
        <v>180980.9</v>
      </c>
    </row>
    <row r="62" spans="1:5" ht="21.75">
      <c r="A62" s="22">
        <v>0</v>
      </c>
      <c r="B62" s="224">
        <v>0</v>
      </c>
      <c r="C62" s="14" t="s">
        <v>197</v>
      </c>
      <c r="D62" s="5">
        <v>6270</v>
      </c>
      <c r="E62" s="224">
        <v>0</v>
      </c>
    </row>
    <row r="63" spans="1:5" ht="21.75">
      <c r="A63" s="22">
        <f>490000+10000+40000+3000</f>
        <v>543000</v>
      </c>
      <c r="B63" s="224">
        <f>38138.85+30309.64+39642.14</f>
        <v>108090.62999999999</v>
      </c>
      <c r="C63" s="14" t="s">
        <v>38</v>
      </c>
      <c r="D63" s="5">
        <v>300</v>
      </c>
      <c r="E63" s="224">
        <v>39642.14</v>
      </c>
    </row>
    <row r="64" spans="1:5" ht="21.75">
      <c r="A64" s="22">
        <f>18000+76000+75000+200000</f>
        <v>369000</v>
      </c>
      <c r="B64" s="224">
        <f>40000</f>
        <v>40000</v>
      </c>
      <c r="C64" s="14" t="s">
        <v>39</v>
      </c>
      <c r="D64" s="5">
        <v>400</v>
      </c>
      <c r="E64" s="224">
        <v>0</v>
      </c>
    </row>
    <row r="65" spans="1:5" ht="21.75">
      <c r="A65" s="22">
        <f>100000+136000+307400+70000+70000+100000</f>
        <v>783400</v>
      </c>
      <c r="B65" s="224">
        <f>33980</f>
        <v>33980</v>
      </c>
      <c r="C65" s="14" t="s">
        <v>40</v>
      </c>
      <c r="D65" s="5">
        <v>450</v>
      </c>
      <c r="E65" s="224">
        <v>33980</v>
      </c>
    </row>
    <row r="66" spans="1:5" ht="21.75">
      <c r="A66" s="22">
        <f>456900</f>
        <v>456900</v>
      </c>
      <c r="B66" s="224">
        <v>0</v>
      </c>
      <c r="C66" s="14" t="s">
        <v>41</v>
      </c>
      <c r="D66" s="5">
        <v>500</v>
      </c>
      <c r="E66" s="224">
        <v>0</v>
      </c>
    </row>
    <row r="67" spans="1:5" ht="21.75">
      <c r="A67" s="26">
        <v>0</v>
      </c>
      <c r="B67" s="224">
        <v>0</v>
      </c>
      <c r="C67" s="14" t="s">
        <v>76</v>
      </c>
      <c r="D67" s="5">
        <v>550</v>
      </c>
      <c r="E67" s="224">
        <v>0</v>
      </c>
    </row>
    <row r="68" spans="1:5" ht="22.5" thickBot="1">
      <c r="A68" s="25">
        <f>SUM(A53:A67)</f>
        <v>27819900</v>
      </c>
      <c r="B68" s="229">
        <f>SUM(B53:B67)</f>
        <v>4844577.5600000005</v>
      </c>
      <c r="C68" s="14"/>
      <c r="D68" s="5"/>
      <c r="E68" s="229">
        <f>SUM(E53:E67)</f>
        <v>2136975.84</v>
      </c>
    </row>
    <row r="69" spans="1:5" ht="22.5" thickTop="1">
      <c r="A69" s="24"/>
      <c r="B69" s="224">
        <v>0</v>
      </c>
      <c r="C69" s="14" t="s">
        <v>41</v>
      </c>
      <c r="D69" s="5">
        <v>6500</v>
      </c>
      <c r="E69" s="224">
        <v>0</v>
      </c>
    </row>
    <row r="70" spans="1:5" ht="21.75">
      <c r="A70" s="24"/>
      <c r="B70" s="224">
        <v>0</v>
      </c>
      <c r="C70" s="14" t="s">
        <v>40</v>
      </c>
      <c r="D70" s="5">
        <v>7450</v>
      </c>
      <c r="E70" s="224">
        <v>0</v>
      </c>
    </row>
    <row r="71" spans="1:5" ht="21.75">
      <c r="A71" s="24"/>
      <c r="B71" s="224">
        <v>0</v>
      </c>
      <c r="C71" s="14" t="s">
        <v>98</v>
      </c>
      <c r="D71" s="5"/>
      <c r="E71" s="224">
        <v>0</v>
      </c>
    </row>
    <row r="72" spans="1:5" ht="21.75">
      <c r="A72" s="24"/>
      <c r="B72" s="224">
        <f>42000+47922+7044</f>
        <v>96966</v>
      </c>
      <c r="C72" s="14" t="s">
        <v>70</v>
      </c>
      <c r="D72" s="30" t="s">
        <v>55</v>
      </c>
      <c r="E72" s="224">
        <v>7044</v>
      </c>
    </row>
    <row r="73" spans="1:5" ht="21.75">
      <c r="A73" s="24"/>
      <c r="B73" s="224">
        <f>283690+232800</f>
        <v>516490</v>
      </c>
      <c r="C73" s="14" t="s">
        <v>235</v>
      </c>
      <c r="D73" s="5">
        <v>600</v>
      </c>
      <c r="E73" s="224">
        <v>0</v>
      </c>
    </row>
    <row r="74" spans="1:5" ht="21.75">
      <c r="A74" s="24"/>
      <c r="B74" s="224">
        <f>2166400+1250150+56800</f>
        <v>3473350</v>
      </c>
      <c r="C74" s="14" t="s">
        <v>236</v>
      </c>
      <c r="D74" s="5">
        <v>600</v>
      </c>
      <c r="E74" s="224">
        <v>56800</v>
      </c>
    </row>
    <row r="75" spans="1:5" ht="21.75">
      <c r="A75" s="24"/>
      <c r="B75" s="224">
        <v>0</v>
      </c>
      <c r="C75" s="14" t="s">
        <v>71</v>
      </c>
      <c r="D75" s="5">
        <v>700</v>
      </c>
      <c r="E75" s="224">
        <v>0</v>
      </c>
    </row>
    <row r="76" spans="1:5" ht="21.75">
      <c r="A76" s="24"/>
      <c r="B76" s="224">
        <v>0</v>
      </c>
      <c r="C76" s="14" t="s">
        <v>74</v>
      </c>
      <c r="D76" s="5">
        <v>704</v>
      </c>
      <c r="E76" s="224">
        <v>0</v>
      </c>
    </row>
    <row r="77" spans="1:5" ht="21.75">
      <c r="A77" s="24"/>
      <c r="B77" s="224">
        <f>182770.79+52782.72+25901.24</f>
        <v>261454.75</v>
      </c>
      <c r="C77" s="14" t="s">
        <v>201</v>
      </c>
      <c r="D77" s="170">
        <v>900</v>
      </c>
      <c r="E77" s="224">
        <v>25901.24</v>
      </c>
    </row>
    <row r="78" spans="1:5" ht="21.75">
      <c r="A78" s="24"/>
      <c r="B78" s="227">
        <f>SUM(B69:B77)</f>
        <v>4348260.75</v>
      </c>
      <c r="C78" s="11" t="s">
        <v>42</v>
      </c>
      <c r="D78" s="4"/>
      <c r="E78" s="227">
        <f>SUM(E69:E77)</f>
        <v>89745.24</v>
      </c>
    </row>
    <row r="79" spans="1:5" ht="21.75">
      <c r="A79" s="24"/>
      <c r="B79" s="227">
        <f>SUM(B78+B68)</f>
        <v>9192838.31</v>
      </c>
      <c r="C79" s="11" t="s">
        <v>43</v>
      </c>
      <c r="D79" s="4"/>
      <c r="E79" s="227">
        <f>SUM(E78+E68)</f>
        <v>2226721.08</v>
      </c>
    </row>
    <row r="80" spans="1:5" ht="21.75">
      <c r="A80" s="24"/>
      <c r="B80" s="230"/>
      <c r="C80" s="14" t="s">
        <v>46</v>
      </c>
      <c r="E80" s="230"/>
    </row>
    <row r="81" spans="1:5" ht="21.75">
      <c r="A81" s="24"/>
      <c r="B81" s="241" t="s">
        <v>264</v>
      </c>
      <c r="C81" s="11" t="s">
        <v>44</v>
      </c>
      <c r="E81" s="241" t="s">
        <v>265</v>
      </c>
    </row>
    <row r="82" spans="1:5" ht="21.75">
      <c r="A82" s="24"/>
      <c r="B82" s="228">
        <v>22740334.47</v>
      </c>
      <c r="C82" s="11" t="s">
        <v>45</v>
      </c>
      <c r="E82" s="228">
        <v>22740334.47</v>
      </c>
    </row>
    <row r="83" spans="1:5" ht="26.25" customHeight="1">
      <c r="A83" s="24"/>
      <c r="B83" s="23"/>
      <c r="C83" s="11"/>
      <c r="E83" s="23"/>
    </row>
    <row r="84" ht="28.5" customHeight="1"/>
    <row r="85" s="19" customFormat="1" ht="21"/>
    <row r="86" s="19" customFormat="1" ht="21"/>
    <row r="87" s="19" customFormat="1" ht="21"/>
  </sheetData>
  <sheetProtection/>
  <mergeCells count="6">
    <mergeCell ref="A3:E3"/>
    <mergeCell ref="A4:E4"/>
    <mergeCell ref="A6:E6"/>
    <mergeCell ref="A49:B49"/>
    <mergeCell ref="A8:B8"/>
    <mergeCell ref="A46:F46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8"/>
  <sheetViews>
    <sheetView view="pageBreakPreview" zoomScaleSheetLayoutView="100" zoomScalePageLayoutView="0" workbookViewId="0" topLeftCell="A85">
      <selection activeCell="A96" sqref="A96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2" spans="1:2" ht="26.25">
      <c r="A2" s="248" t="s">
        <v>72</v>
      </c>
      <c r="B2" s="248"/>
    </row>
    <row r="3" spans="1:2" ht="26.25">
      <c r="A3" s="248" t="s">
        <v>261</v>
      </c>
      <c r="B3" s="248"/>
    </row>
    <row r="4" spans="1:2" ht="26.25">
      <c r="A4" s="248" t="s">
        <v>91</v>
      </c>
      <c r="B4" s="248"/>
    </row>
    <row r="6" spans="1:2" ht="23.25">
      <c r="A6" s="7" t="s">
        <v>218</v>
      </c>
      <c r="B6" s="29">
        <v>3898.86</v>
      </c>
    </row>
    <row r="7" spans="1:2" ht="22.5" thickBot="1">
      <c r="A7" s="1" t="s">
        <v>92</v>
      </c>
      <c r="B7" s="43">
        <f>SUM(B6)</f>
        <v>3898.86</v>
      </c>
    </row>
    <row r="8" ht="22.5" thickTop="1">
      <c r="B8" s="45"/>
    </row>
    <row r="12" spans="1:3" ht="26.25">
      <c r="A12" s="248" t="s">
        <v>78</v>
      </c>
      <c r="B12" s="248"/>
      <c r="C12" s="248"/>
    </row>
    <row r="13" spans="1:3" ht="26.25">
      <c r="A13" s="248" t="s">
        <v>261</v>
      </c>
      <c r="B13" s="248"/>
      <c r="C13" s="248"/>
    </row>
    <row r="14" spans="1:3" ht="26.25">
      <c r="A14" s="248" t="s">
        <v>73</v>
      </c>
      <c r="B14" s="248"/>
      <c r="C14" s="248"/>
    </row>
    <row r="15" spans="1:2" ht="21.75" customHeight="1">
      <c r="A15" s="37"/>
      <c r="B15" s="37"/>
    </row>
    <row r="16" spans="1:3" ht="24.75" customHeight="1">
      <c r="A16" s="37"/>
      <c r="B16" s="50" t="s">
        <v>219</v>
      </c>
      <c r="C16" s="49" t="s">
        <v>216</v>
      </c>
    </row>
    <row r="17" spans="1:3" ht="23.25">
      <c r="A17" s="7" t="s">
        <v>214</v>
      </c>
      <c r="B17" s="41">
        <v>2105000</v>
      </c>
      <c r="C17" s="29"/>
    </row>
    <row r="18" spans="1:3" ht="23.25">
      <c r="A18" s="52" t="s">
        <v>215</v>
      </c>
      <c r="B18" s="211">
        <v>2105000</v>
      </c>
      <c r="C18" s="29"/>
    </row>
    <row r="19" spans="1:3" ht="23.25">
      <c r="A19" s="7" t="s">
        <v>220</v>
      </c>
      <c r="B19" s="41">
        <v>25000</v>
      </c>
      <c r="C19" s="29"/>
    </row>
    <row r="20" spans="1:3" ht="23.25">
      <c r="A20" s="52" t="s">
        <v>215</v>
      </c>
      <c r="B20" s="211">
        <v>20900</v>
      </c>
      <c r="C20" s="29">
        <v>4100</v>
      </c>
    </row>
    <row r="21" spans="1:3" ht="23.25">
      <c r="A21" s="7" t="s">
        <v>221</v>
      </c>
      <c r="B21" s="21">
        <v>40700</v>
      </c>
      <c r="C21" s="29"/>
    </row>
    <row r="22" spans="1:3" ht="23.25">
      <c r="A22" s="52" t="s">
        <v>215</v>
      </c>
      <c r="B22" s="211">
        <v>40500</v>
      </c>
      <c r="C22" s="29">
        <v>200</v>
      </c>
    </row>
    <row r="23" spans="1:3" ht="23.25">
      <c r="A23" s="7" t="s">
        <v>222</v>
      </c>
      <c r="B23" s="21">
        <v>300000</v>
      </c>
      <c r="C23" s="29">
        <v>300000</v>
      </c>
    </row>
    <row r="24" spans="1:3" ht="23.25">
      <c r="A24" s="7" t="s">
        <v>223</v>
      </c>
      <c r="B24" s="21">
        <v>40000</v>
      </c>
      <c r="C24" s="29">
        <v>40000</v>
      </c>
    </row>
    <row r="25" spans="1:3" ht="23.25">
      <c r="A25" s="7" t="s">
        <v>224</v>
      </c>
      <c r="B25" s="21">
        <v>22000</v>
      </c>
      <c r="C25" s="29"/>
    </row>
    <row r="26" spans="1:3" ht="25.5">
      <c r="A26" s="52" t="s">
        <v>215</v>
      </c>
      <c r="B26" s="240">
        <v>22000</v>
      </c>
      <c r="C26" s="29"/>
    </row>
    <row r="27" spans="1:3" ht="23.25">
      <c r="A27" s="7" t="s">
        <v>225</v>
      </c>
      <c r="B27" s="21">
        <v>16500</v>
      </c>
      <c r="C27" s="29"/>
    </row>
    <row r="28" spans="1:3" ht="25.5">
      <c r="A28" s="52" t="s">
        <v>215</v>
      </c>
      <c r="B28" s="240">
        <v>16500</v>
      </c>
      <c r="C28" s="29"/>
    </row>
    <row r="29" spans="1:3" ht="23.25">
      <c r="A29" s="7" t="s">
        <v>226</v>
      </c>
      <c r="B29" s="21">
        <v>10800</v>
      </c>
      <c r="C29" s="29"/>
    </row>
    <row r="30" spans="1:3" ht="25.5">
      <c r="A30" s="52" t="s">
        <v>215</v>
      </c>
      <c r="B30" s="240">
        <v>10800</v>
      </c>
      <c r="C30" s="29"/>
    </row>
    <row r="31" spans="1:3" ht="23.25">
      <c r="A31" s="7" t="s">
        <v>227</v>
      </c>
      <c r="B31" s="21">
        <v>7500</v>
      </c>
      <c r="C31" s="29"/>
    </row>
    <row r="32" spans="1:3" ht="23.25">
      <c r="A32" s="52" t="s">
        <v>215</v>
      </c>
      <c r="B32" s="211">
        <v>7500</v>
      </c>
      <c r="C32" s="29"/>
    </row>
    <row r="33" spans="1:3" ht="23.25">
      <c r="A33" s="7" t="s">
        <v>228</v>
      </c>
      <c r="B33" s="21">
        <v>1294000</v>
      </c>
      <c r="C33" s="29">
        <v>1294000</v>
      </c>
    </row>
    <row r="34" spans="1:3" ht="23.25">
      <c r="A34" s="7" t="s">
        <v>229</v>
      </c>
      <c r="B34" s="21">
        <v>1250150</v>
      </c>
      <c r="C34" s="29"/>
    </row>
    <row r="35" spans="1:3" ht="23.25">
      <c r="A35" s="52" t="s">
        <v>215</v>
      </c>
      <c r="B35" s="211">
        <v>1250150</v>
      </c>
      <c r="C35" s="29">
        <v>0</v>
      </c>
    </row>
    <row r="36" spans="1:3" ht="23.25">
      <c r="A36" s="7" t="s">
        <v>230</v>
      </c>
      <c r="B36" s="21">
        <v>480000</v>
      </c>
      <c r="C36" s="29">
        <v>480000</v>
      </c>
    </row>
    <row r="37" spans="1:3" ht="23.25">
      <c r="A37" s="7" t="s">
        <v>231</v>
      </c>
      <c r="B37" s="21">
        <v>43000</v>
      </c>
      <c r="C37" s="45">
        <v>43000</v>
      </c>
    </row>
    <row r="38" spans="1:3" ht="24" thickBot="1">
      <c r="A38" s="28" t="s">
        <v>77</v>
      </c>
      <c r="B38" s="51">
        <f>SUM(B17:B37)</f>
        <v>9108000</v>
      </c>
      <c r="C38" s="210">
        <f>SUM(C17:C37)</f>
        <v>2161300</v>
      </c>
    </row>
    <row r="39" spans="1:3" ht="24" thickTop="1">
      <c r="A39" s="28"/>
      <c r="B39" s="31"/>
      <c r="C39" s="4"/>
    </row>
    <row r="40" spans="1:3" ht="26.25">
      <c r="A40" s="37"/>
      <c r="B40" s="37"/>
      <c r="C40" s="37"/>
    </row>
    <row r="41" spans="1:2" ht="26.25">
      <c r="A41" s="248" t="s">
        <v>93</v>
      </c>
      <c r="B41" s="248"/>
    </row>
    <row r="42" spans="1:2" ht="26.25">
      <c r="A42" s="248" t="s">
        <v>261</v>
      </c>
      <c r="B42" s="248"/>
    </row>
    <row r="43" spans="1:2" ht="26.25">
      <c r="A43" s="248" t="s">
        <v>0</v>
      </c>
      <c r="B43" s="248"/>
    </row>
    <row r="44" spans="1:2" ht="26.25">
      <c r="A44" s="37"/>
      <c r="B44" s="37"/>
    </row>
    <row r="45" spans="1:2" ht="23.25">
      <c r="A45" s="7" t="s">
        <v>79</v>
      </c>
      <c r="B45" s="20">
        <v>2782.23</v>
      </c>
    </row>
    <row r="46" spans="1:2" ht="23.25">
      <c r="A46" s="7" t="s">
        <v>81</v>
      </c>
      <c r="B46" s="20">
        <v>258259</v>
      </c>
    </row>
    <row r="47" spans="1:2" ht="23.25">
      <c r="A47" s="7" t="s">
        <v>80</v>
      </c>
      <c r="B47" s="20">
        <v>12993.57</v>
      </c>
    </row>
    <row r="48" spans="1:2" ht="23.25">
      <c r="A48" s="7" t="s">
        <v>262</v>
      </c>
      <c r="B48" s="20">
        <v>906.6</v>
      </c>
    </row>
    <row r="49" spans="1:2" ht="23.25">
      <c r="A49" s="7" t="s">
        <v>232</v>
      </c>
      <c r="B49" s="20">
        <v>13504</v>
      </c>
    </row>
    <row r="50" spans="1:2" ht="24" customHeight="1" thickBot="1">
      <c r="A50" s="7"/>
      <c r="B50" s="42">
        <f>SUM(B45:B49)</f>
        <v>288445.39999999997</v>
      </c>
    </row>
    <row r="51" spans="1:2" ht="24" customHeight="1" thickTop="1">
      <c r="A51" s="7"/>
      <c r="B51" s="48"/>
    </row>
    <row r="52" spans="1:2" ht="26.25">
      <c r="A52" s="248"/>
      <c r="B52" s="248"/>
    </row>
    <row r="53" spans="1:2" ht="26.25">
      <c r="A53" s="248" t="s">
        <v>1</v>
      </c>
      <c r="B53" s="248"/>
    </row>
    <row r="54" spans="1:2" ht="26.25">
      <c r="A54" s="248" t="s">
        <v>261</v>
      </c>
      <c r="B54" s="248"/>
    </row>
    <row r="55" spans="1:2" ht="26.25">
      <c r="A55" s="248" t="s">
        <v>75</v>
      </c>
      <c r="B55" s="248"/>
    </row>
    <row r="56" spans="1:2" ht="14.25" customHeight="1">
      <c r="A56" s="37"/>
      <c r="B56" s="37"/>
    </row>
    <row r="57" spans="1:6" ht="24" customHeight="1">
      <c r="A57" s="231" t="s">
        <v>245</v>
      </c>
      <c r="B57" s="238">
        <v>1370</v>
      </c>
      <c r="C57" s="46"/>
      <c r="D57" s="232"/>
      <c r="E57" s="234"/>
      <c r="F57" s="237"/>
    </row>
    <row r="58" spans="1:6" ht="24" customHeight="1">
      <c r="A58" s="231" t="s">
        <v>199</v>
      </c>
      <c r="B58" s="238">
        <v>2466</v>
      </c>
      <c r="C58" s="46"/>
      <c r="D58" s="232"/>
      <c r="E58" s="234"/>
      <c r="F58" s="237"/>
    </row>
    <row r="59" spans="1:6" ht="24" customHeight="1">
      <c r="A59" s="231" t="s">
        <v>211</v>
      </c>
      <c r="B59" s="238">
        <v>65.5</v>
      </c>
      <c r="C59" s="46"/>
      <c r="D59" s="232"/>
      <c r="E59" s="234"/>
      <c r="F59" s="237"/>
    </row>
    <row r="60" spans="1:6" ht="24" customHeight="1">
      <c r="A60" s="231" t="s">
        <v>200</v>
      </c>
      <c r="B60" s="182">
        <v>3080</v>
      </c>
      <c r="C60" s="46"/>
      <c r="D60" s="232"/>
      <c r="E60" s="235"/>
      <c r="F60" s="174"/>
    </row>
    <row r="61" spans="1:6" ht="24" customHeight="1">
      <c r="A61" s="231" t="s">
        <v>246</v>
      </c>
      <c r="B61" s="182">
        <v>100</v>
      </c>
      <c r="C61" s="46"/>
      <c r="D61" s="233"/>
      <c r="E61" s="236"/>
      <c r="F61" s="174"/>
    </row>
    <row r="62" spans="1:6" ht="24" customHeight="1">
      <c r="A62" s="231" t="s">
        <v>266</v>
      </c>
      <c r="B62" s="182">
        <v>30</v>
      </c>
      <c r="C62" s="46"/>
      <c r="D62" s="233"/>
      <c r="E62" s="236"/>
      <c r="F62" s="174"/>
    </row>
    <row r="63" spans="1:6" ht="24" customHeight="1">
      <c r="A63" s="231" t="s">
        <v>247</v>
      </c>
      <c r="B63" s="182">
        <v>400</v>
      </c>
      <c r="C63" s="46"/>
      <c r="D63" s="233"/>
      <c r="E63" s="236"/>
      <c r="F63" s="174"/>
    </row>
    <row r="64" spans="1:6" ht="24" customHeight="1">
      <c r="A64" s="231" t="s">
        <v>267</v>
      </c>
      <c r="B64" s="182">
        <v>1100</v>
      </c>
      <c r="C64" s="46"/>
      <c r="D64" s="233"/>
      <c r="E64" s="236"/>
      <c r="F64" s="174"/>
    </row>
    <row r="65" spans="1:6" ht="24" customHeight="1">
      <c r="A65" s="231" t="s">
        <v>248</v>
      </c>
      <c r="B65" s="182">
        <v>20</v>
      </c>
      <c r="C65" s="46"/>
      <c r="D65" s="232"/>
      <c r="E65" s="235"/>
      <c r="F65" s="174"/>
    </row>
    <row r="66" spans="1:6" ht="24" customHeight="1">
      <c r="A66" s="231" t="s">
        <v>249</v>
      </c>
      <c r="B66" s="182">
        <v>150</v>
      </c>
      <c r="C66" s="46"/>
      <c r="D66" s="232"/>
      <c r="E66" s="235"/>
      <c r="F66" s="174"/>
    </row>
    <row r="67" spans="1:6" ht="24" customHeight="1">
      <c r="A67" s="231" t="s">
        <v>250</v>
      </c>
      <c r="B67" s="182">
        <v>3000</v>
      </c>
      <c r="C67" s="46"/>
      <c r="D67" s="232"/>
      <c r="E67" s="235"/>
      <c r="F67" s="174"/>
    </row>
    <row r="68" spans="1:6" ht="24" customHeight="1">
      <c r="A68" s="231" t="s">
        <v>251</v>
      </c>
      <c r="B68" s="182">
        <v>164</v>
      </c>
      <c r="C68" s="46"/>
      <c r="D68" s="232"/>
      <c r="E68" s="236"/>
      <c r="F68" s="174"/>
    </row>
    <row r="69" spans="1:6" ht="24" customHeight="1">
      <c r="A69" s="231" t="s">
        <v>252</v>
      </c>
      <c r="B69" s="182">
        <v>1580</v>
      </c>
      <c r="C69" s="46"/>
      <c r="D69" s="232"/>
      <c r="E69" s="236"/>
      <c r="F69" s="174"/>
    </row>
    <row r="70" spans="1:6" ht="24" customHeight="1">
      <c r="A70" s="231" t="s">
        <v>253</v>
      </c>
      <c r="B70" s="182">
        <v>61934.92</v>
      </c>
      <c r="C70" s="46"/>
      <c r="D70" s="232"/>
      <c r="E70" s="236"/>
      <c r="F70" s="174"/>
    </row>
    <row r="71" spans="1:6" ht="24" customHeight="1">
      <c r="A71" s="231" t="s">
        <v>254</v>
      </c>
      <c r="B71" s="182">
        <v>60520.68</v>
      </c>
      <c r="C71" s="46"/>
      <c r="D71" s="232"/>
      <c r="E71" s="236"/>
      <c r="F71" s="174"/>
    </row>
    <row r="72" spans="1:6" ht="24" customHeight="1">
      <c r="A72" s="231" t="s">
        <v>255</v>
      </c>
      <c r="B72" s="182">
        <v>59165.15</v>
      </c>
      <c r="C72" s="46"/>
      <c r="D72" s="232"/>
      <c r="E72" s="236"/>
      <c r="F72" s="174"/>
    </row>
    <row r="73" spans="1:6" ht="24" customHeight="1">
      <c r="A73" s="231" t="s">
        <v>256</v>
      </c>
      <c r="B73" s="182">
        <v>117853.21</v>
      </c>
      <c r="C73" s="46"/>
      <c r="D73" s="232"/>
      <c r="E73" s="236"/>
      <c r="F73" s="174"/>
    </row>
    <row r="74" spans="1:6" ht="24" customHeight="1">
      <c r="A74" s="231" t="s">
        <v>257</v>
      </c>
      <c r="B74" s="182">
        <v>28066</v>
      </c>
      <c r="C74" s="46"/>
      <c r="D74" s="232"/>
      <c r="E74" s="236"/>
      <c r="F74" s="174"/>
    </row>
    <row r="75" spans="1:6" ht="24" customHeight="1">
      <c r="A75" s="231" t="s">
        <v>258</v>
      </c>
      <c r="B75" s="182">
        <v>366400</v>
      </c>
      <c r="C75" s="46"/>
      <c r="D75" s="232"/>
      <c r="E75" s="236"/>
      <c r="F75" s="174"/>
    </row>
    <row r="76" spans="1:6" ht="24" customHeight="1">
      <c r="A76" s="231" t="s">
        <v>259</v>
      </c>
      <c r="B76" s="182">
        <v>172800</v>
      </c>
      <c r="C76" s="46"/>
      <c r="D76" s="232"/>
      <c r="E76" s="236"/>
      <c r="F76" s="174"/>
    </row>
    <row r="77" spans="1:6" ht="22.5" customHeight="1" thickBot="1">
      <c r="A77" s="231"/>
      <c r="B77" s="239">
        <f>SUM(B57:B76)</f>
        <v>880265.46</v>
      </c>
      <c r="C77" s="33"/>
      <c r="D77" s="174"/>
      <c r="E77" s="235"/>
      <c r="F77" s="174"/>
    </row>
    <row r="78" spans="1:2" ht="22.5" customHeight="1" thickTop="1">
      <c r="A78" s="37"/>
      <c r="B78" s="37"/>
    </row>
    <row r="79" spans="1:2" ht="23.25">
      <c r="A79" s="7"/>
      <c r="B79" s="41"/>
    </row>
    <row r="80" spans="1:2" ht="26.25">
      <c r="A80" s="248" t="s">
        <v>2</v>
      </c>
      <c r="B80" s="248"/>
    </row>
    <row r="81" spans="1:2" ht="26.25">
      <c r="A81" s="248" t="s">
        <v>261</v>
      </c>
      <c r="B81" s="248"/>
    </row>
    <row r="82" spans="1:2" ht="26.25">
      <c r="A82" s="248" t="s">
        <v>91</v>
      </c>
      <c r="B82" s="248"/>
    </row>
    <row r="83" spans="1:2" ht="23.25">
      <c r="A83" s="7"/>
      <c r="B83" s="41"/>
    </row>
    <row r="84" spans="1:2" ht="23.25">
      <c r="A84" s="7"/>
      <c r="B84" s="41"/>
    </row>
    <row r="85" spans="1:2" ht="24" thickBot="1">
      <c r="A85" s="28" t="s">
        <v>96</v>
      </c>
      <c r="B85" s="39">
        <f>SUM(B84)</f>
        <v>0</v>
      </c>
    </row>
    <row r="86" spans="1:2" ht="24" thickTop="1">
      <c r="A86" s="28"/>
      <c r="B86" s="41"/>
    </row>
    <row r="87" spans="1:2" ht="23.25">
      <c r="A87" s="28"/>
      <c r="B87" s="41"/>
    </row>
    <row r="88" spans="1:2" ht="23.25">
      <c r="A88" s="7"/>
      <c r="B88" s="41"/>
    </row>
    <row r="89" spans="1:2" ht="23.25">
      <c r="A89" s="7"/>
      <c r="B89" s="41"/>
    </row>
    <row r="90" spans="1:2" ht="23.25">
      <c r="A90" s="7"/>
      <c r="B90" s="41"/>
    </row>
    <row r="91" spans="1:2" ht="26.25">
      <c r="A91" s="248" t="s">
        <v>94</v>
      </c>
      <c r="B91" s="248"/>
    </row>
    <row r="92" spans="1:2" ht="26.25">
      <c r="A92" s="248" t="s">
        <v>261</v>
      </c>
      <c r="B92" s="248"/>
    </row>
    <row r="93" spans="1:2" ht="26.25">
      <c r="A93" s="248" t="s">
        <v>0</v>
      </c>
      <c r="B93" s="248"/>
    </row>
    <row r="94" spans="1:2" ht="18.75" customHeight="1">
      <c r="A94" s="37"/>
      <c r="B94" s="37"/>
    </row>
    <row r="95" spans="1:2" ht="23.25">
      <c r="A95" s="7" t="s">
        <v>84</v>
      </c>
      <c r="B95" s="20">
        <v>2782.23</v>
      </c>
    </row>
    <row r="96" spans="1:2" ht="23.25">
      <c r="A96" s="7" t="s">
        <v>212</v>
      </c>
      <c r="B96" s="20">
        <v>0</v>
      </c>
    </row>
    <row r="97" spans="1:2" ht="23.25">
      <c r="A97" s="7" t="s">
        <v>191</v>
      </c>
      <c r="B97" s="20">
        <v>1813.2</v>
      </c>
    </row>
    <row r="98" spans="1:2" ht="23.25">
      <c r="A98" s="7" t="s">
        <v>213</v>
      </c>
      <c r="B98" s="20">
        <v>26211</v>
      </c>
    </row>
    <row r="99" spans="1:2" ht="24" thickBot="1">
      <c r="A99" s="28" t="s">
        <v>3</v>
      </c>
      <c r="B99" s="38">
        <f>SUM(B95:B98)</f>
        <v>30806.43</v>
      </c>
    </row>
    <row r="100" spans="1:2" ht="24" thickTop="1">
      <c r="A100" s="7"/>
      <c r="B100" s="20"/>
    </row>
    <row r="101" spans="1:2" ht="23.25">
      <c r="A101" s="7"/>
      <c r="B101" s="20"/>
    </row>
    <row r="102" spans="1:2" ht="26.25">
      <c r="A102" s="37"/>
      <c r="B102" s="47"/>
    </row>
    <row r="103" spans="1:2" ht="26.25">
      <c r="A103" s="37"/>
      <c r="B103" s="37"/>
    </row>
    <row r="104" spans="1:2" ht="26.25">
      <c r="A104" s="248" t="s">
        <v>95</v>
      </c>
      <c r="B104" s="248"/>
    </row>
    <row r="105" spans="1:2" ht="26.25">
      <c r="A105" s="248" t="s">
        <v>261</v>
      </c>
      <c r="B105" s="248"/>
    </row>
    <row r="106" spans="1:2" ht="26.25">
      <c r="A106" s="248" t="s">
        <v>0</v>
      </c>
      <c r="B106" s="248"/>
    </row>
    <row r="107" spans="1:2" ht="26.25">
      <c r="A107" s="37"/>
      <c r="B107" s="37"/>
    </row>
    <row r="108" spans="1:2" ht="23.25">
      <c r="A108" s="7" t="s">
        <v>84</v>
      </c>
      <c r="B108" s="171">
        <v>12283.64</v>
      </c>
    </row>
    <row r="109" spans="1:2" ht="23.25">
      <c r="A109" s="7" t="s">
        <v>191</v>
      </c>
      <c r="B109" s="171">
        <v>906.6</v>
      </c>
    </row>
    <row r="110" spans="1:2" ht="23.25">
      <c r="A110" s="7" t="s">
        <v>213</v>
      </c>
      <c r="B110" s="171">
        <v>12711</v>
      </c>
    </row>
    <row r="111" spans="1:2" ht="23.25">
      <c r="A111" s="7" t="s">
        <v>244</v>
      </c>
      <c r="B111" s="20">
        <v>0</v>
      </c>
    </row>
    <row r="112" spans="1:2" ht="24" thickBot="1">
      <c r="A112" s="28" t="s">
        <v>3</v>
      </c>
      <c r="B112" s="38">
        <f>SUM(B108:B111)</f>
        <v>25901.239999999998</v>
      </c>
    </row>
    <row r="113" spans="1:2" ht="24" thickTop="1">
      <c r="A113" s="7"/>
      <c r="B113" s="20"/>
    </row>
    <row r="114" spans="1:2" ht="26.25">
      <c r="A114" s="248"/>
      <c r="B114" s="248"/>
    </row>
    <row r="115" spans="1:2" ht="26.25">
      <c r="A115" s="248"/>
      <c r="B115" s="248"/>
    </row>
    <row r="116" spans="1:2" ht="26.25">
      <c r="A116" s="248"/>
      <c r="B116" s="248"/>
    </row>
    <row r="117" spans="1:2" ht="18.75" customHeight="1">
      <c r="A117" s="37"/>
      <c r="B117" s="37"/>
    </row>
    <row r="118" spans="1:2" ht="23.25">
      <c r="A118" s="7"/>
      <c r="B118" s="20"/>
    </row>
    <row r="119" spans="1:2" ht="23.25">
      <c r="A119" s="20"/>
      <c r="B119" s="44"/>
    </row>
    <row r="120" spans="1:2" ht="23.25">
      <c r="A120" s="7"/>
      <c r="B120" s="20"/>
    </row>
    <row r="121" spans="1:2" ht="23.25">
      <c r="A121" s="7"/>
      <c r="B121" s="20"/>
    </row>
    <row r="122" spans="1:2" ht="23.25">
      <c r="A122" s="7"/>
      <c r="B122" s="20"/>
    </row>
    <row r="123" spans="1:2" ht="23.25">
      <c r="A123" s="7"/>
      <c r="B123" s="20"/>
    </row>
    <row r="124" spans="1:2" ht="23.25">
      <c r="A124" s="7"/>
      <c r="B124" s="20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</sheetData>
  <sheetProtection/>
  <mergeCells count="25">
    <mergeCell ref="A93:B93"/>
    <mergeCell ref="A54:B54"/>
    <mergeCell ref="A55:B55"/>
    <mergeCell ref="A82:B82"/>
    <mergeCell ref="A92:B92"/>
    <mergeCell ref="A81:B81"/>
    <mergeCell ref="A91:B91"/>
    <mergeCell ref="A80:B80"/>
    <mergeCell ref="A53:B53"/>
    <mergeCell ref="A12:C12"/>
    <mergeCell ref="A13:C13"/>
    <mergeCell ref="A14:C14"/>
    <mergeCell ref="A116:B116"/>
    <mergeCell ref="A115:B115"/>
    <mergeCell ref="A104:B104"/>
    <mergeCell ref="A105:B105"/>
    <mergeCell ref="A114:B114"/>
    <mergeCell ref="A106:B106"/>
    <mergeCell ref="A2:B2"/>
    <mergeCell ref="A3:B3"/>
    <mergeCell ref="A4:B4"/>
    <mergeCell ref="A52:B52"/>
    <mergeCell ref="A42:B42"/>
    <mergeCell ref="A41:B41"/>
    <mergeCell ref="A43:B4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6">
      <selection activeCell="D56" sqref="D56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7" t="s">
        <v>190</v>
      </c>
    </row>
    <row r="2" spans="1:4" ht="26.25">
      <c r="A2" s="249" t="s">
        <v>119</v>
      </c>
      <c r="B2" s="249"/>
      <c r="C2" s="249"/>
      <c r="D2" s="249"/>
    </row>
    <row r="3" spans="1:4" ht="26.25">
      <c r="A3" s="249" t="s">
        <v>189</v>
      </c>
      <c r="B3" s="249"/>
      <c r="C3" s="249"/>
      <c r="D3" s="249"/>
    </row>
    <row r="4" spans="1:4" ht="26.25">
      <c r="A4" s="250" t="s">
        <v>261</v>
      </c>
      <c r="B4" s="250"/>
      <c r="C4" s="250"/>
      <c r="D4" s="250"/>
    </row>
    <row r="5" spans="1:4" ht="33" customHeight="1">
      <c r="A5" s="161" t="s">
        <v>5</v>
      </c>
      <c r="B5" s="161" t="s">
        <v>8</v>
      </c>
      <c r="C5" s="161" t="s">
        <v>120</v>
      </c>
      <c r="D5" s="162" t="s">
        <v>121</v>
      </c>
    </row>
    <row r="6" spans="1:4" ht="23.25">
      <c r="A6" s="67" t="s">
        <v>122</v>
      </c>
      <c r="B6" s="68"/>
      <c r="C6" s="69"/>
      <c r="D6" s="70"/>
    </row>
    <row r="7" spans="1:4" ht="23.25">
      <c r="A7" s="71" t="s">
        <v>123</v>
      </c>
      <c r="B7" s="72" t="s">
        <v>124</v>
      </c>
      <c r="C7" s="73"/>
      <c r="D7" s="74"/>
    </row>
    <row r="8" spans="1:4" ht="23.25">
      <c r="A8" s="75" t="s">
        <v>125</v>
      </c>
      <c r="B8" s="76" t="s">
        <v>126</v>
      </c>
      <c r="C8" s="77">
        <v>165000</v>
      </c>
      <c r="D8" s="80">
        <v>0</v>
      </c>
    </row>
    <row r="9" spans="1:4" ht="23.25">
      <c r="A9" s="75" t="s">
        <v>127</v>
      </c>
      <c r="B9" s="76" t="s">
        <v>128</v>
      </c>
      <c r="C9" s="77">
        <v>10000</v>
      </c>
      <c r="D9" s="79">
        <v>0</v>
      </c>
    </row>
    <row r="10" spans="1:4" ht="23.25">
      <c r="A10" s="75" t="s">
        <v>129</v>
      </c>
      <c r="B10" s="76" t="s">
        <v>130</v>
      </c>
      <c r="C10" s="77">
        <v>13000</v>
      </c>
      <c r="D10" s="80">
        <v>0</v>
      </c>
    </row>
    <row r="11" spans="1:4" ht="24" thickBot="1">
      <c r="A11" s="75" t="s">
        <v>131</v>
      </c>
      <c r="B11" s="81" t="s">
        <v>132</v>
      </c>
      <c r="C11" s="82">
        <v>10800</v>
      </c>
      <c r="D11" s="83">
        <f>970+1320+1370</f>
        <v>3660</v>
      </c>
    </row>
    <row r="12" spans="1:4" ht="24" thickBot="1">
      <c r="A12" s="84" t="s">
        <v>49</v>
      </c>
      <c r="B12" s="85"/>
      <c r="C12" s="86">
        <f>C8+C9+C10+C11</f>
        <v>198800</v>
      </c>
      <c r="D12" s="86">
        <f>SUM(D8:D11)</f>
        <v>3660</v>
      </c>
    </row>
    <row r="13" spans="1:4" ht="23.25">
      <c r="A13" s="87" t="s">
        <v>133</v>
      </c>
      <c r="B13" s="88" t="s">
        <v>134</v>
      </c>
      <c r="C13" s="74"/>
      <c r="D13" s="89"/>
    </row>
    <row r="14" spans="1:4" ht="23.25">
      <c r="A14" s="90" t="s">
        <v>135</v>
      </c>
      <c r="B14" s="91" t="s">
        <v>136</v>
      </c>
      <c r="C14" s="80">
        <v>19440</v>
      </c>
      <c r="D14" s="80">
        <f>1746+2376+2466</f>
        <v>6588</v>
      </c>
    </row>
    <row r="15" spans="1:4" ht="23.25">
      <c r="A15" s="90" t="s">
        <v>137</v>
      </c>
      <c r="B15" s="91" t="s">
        <v>138</v>
      </c>
      <c r="C15" s="80">
        <v>900</v>
      </c>
      <c r="D15" s="80">
        <f>42.9+65.5</f>
        <v>108.4</v>
      </c>
    </row>
    <row r="16" spans="1:4" ht="23.25">
      <c r="A16" s="90" t="s">
        <v>139</v>
      </c>
      <c r="B16" s="91" t="s">
        <v>140</v>
      </c>
      <c r="C16" s="78">
        <v>46000</v>
      </c>
      <c r="D16" s="80">
        <f>1090+3550+3080</f>
        <v>7720</v>
      </c>
    </row>
    <row r="17" spans="1:4" ht="23.25">
      <c r="A17" s="90" t="s">
        <v>141</v>
      </c>
      <c r="B17" s="91" t="s">
        <v>142</v>
      </c>
      <c r="C17" s="78">
        <v>1300</v>
      </c>
      <c r="D17" s="80">
        <f>200+180+100</f>
        <v>480</v>
      </c>
    </row>
    <row r="18" spans="1:4" ht="23.25">
      <c r="A18" s="90" t="s">
        <v>143</v>
      </c>
      <c r="B18" s="91"/>
      <c r="C18" s="78">
        <v>500</v>
      </c>
      <c r="D18" s="80">
        <f>100+30</f>
        <v>130</v>
      </c>
    </row>
    <row r="19" spans="1:4" ht="23.25">
      <c r="A19" s="90" t="s">
        <v>144</v>
      </c>
      <c r="B19" s="91" t="s">
        <v>145</v>
      </c>
      <c r="C19" s="78">
        <v>5000</v>
      </c>
      <c r="D19" s="92">
        <v>0</v>
      </c>
    </row>
    <row r="20" spans="1:4" ht="23.25">
      <c r="A20" s="93" t="s">
        <v>146</v>
      </c>
      <c r="B20" s="76" t="s">
        <v>147</v>
      </c>
      <c r="C20" s="94">
        <v>1000</v>
      </c>
      <c r="D20" s="92">
        <f>100+400</f>
        <v>500</v>
      </c>
    </row>
    <row r="21" spans="1:4" ht="23.25">
      <c r="A21" s="95" t="s">
        <v>148</v>
      </c>
      <c r="B21" s="91" t="s">
        <v>149</v>
      </c>
      <c r="C21" s="78">
        <v>1000</v>
      </c>
      <c r="D21" s="92">
        <f>1100</f>
        <v>1100</v>
      </c>
    </row>
    <row r="22" spans="1:4" ht="23.25">
      <c r="A22" s="95" t="s">
        <v>150</v>
      </c>
      <c r="B22" s="91"/>
      <c r="C22" s="78"/>
      <c r="D22" s="92"/>
    </row>
    <row r="23" spans="1:4" ht="23.25">
      <c r="A23" s="90" t="s">
        <v>151</v>
      </c>
      <c r="B23" s="91" t="s">
        <v>152</v>
      </c>
      <c r="C23" s="80">
        <v>2000</v>
      </c>
      <c r="D23" s="92">
        <v>0</v>
      </c>
    </row>
    <row r="24" spans="1:4" ht="23.25">
      <c r="A24" s="90" t="s">
        <v>153</v>
      </c>
      <c r="B24" s="76" t="s">
        <v>154</v>
      </c>
      <c r="C24" s="94">
        <v>500</v>
      </c>
      <c r="D24" s="92">
        <f>20+20</f>
        <v>40</v>
      </c>
    </row>
    <row r="25" spans="1:4" ht="24" thickBot="1">
      <c r="A25" s="96" t="s">
        <v>155</v>
      </c>
      <c r="B25" s="76" t="s">
        <v>156</v>
      </c>
      <c r="C25" s="94">
        <v>500</v>
      </c>
      <c r="D25" s="92">
        <f>225+150</f>
        <v>375</v>
      </c>
    </row>
    <row r="26" spans="1:4" ht="24" thickBot="1">
      <c r="A26" s="97" t="s">
        <v>49</v>
      </c>
      <c r="B26" s="85"/>
      <c r="C26" s="86">
        <f>SUM(C14:C25)</f>
        <v>78140</v>
      </c>
      <c r="D26" s="98">
        <f>SUM(D14:D25)</f>
        <v>17041.4</v>
      </c>
    </row>
    <row r="27" spans="1:4" ht="23.25">
      <c r="A27" s="71" t="s">
        <v>157</v>
      </c>
      <c r="B27" s="99" t="s">
        <v>158</v>
      </c>
      <c r="C27" s="69"/>
      <c r="D27" s="70"/>
    </row>
    <row r="28" spans="1:4" ht="23.25">
      <c r="A28" s="75" t="s">
        <v>159</v>
      </c>
      <c r="B28" s="76" t="s">
        <v>160</v>
      </c>
      <c r="C28" s="77">
        <v>515000</v>
      </c>
      <c r="D28" s="92">
        <v>0</v>
      </c>
    </row>
    <row r="29" spans="1:4" ht="23.25">
      <c r="A29" s="75" t="s">
        <v>161</v>
      </c>
      <c r="B29" s="81" t="s">
        <v>160</v>
      </c>
      <c r="C29" s="82">
        <v>0</v>
      </c>
      <c r="D29" s="100"/>
    </row>
    <row r="30" spans="1:4" ht="24" thickBot="1">
      <c r="A30" s="75" t="s">
        <v>268</v>
      </c>
      <c r="B30" s="81" t="s">
        <v>160</v>
      </c>
      <c r="C30" s="82">
        <v>36000</v>
      </c>
      <c r="D30" s="100">
        <f>3000+3000+3000</f>
        <v>9000</v>
      </c>
    </row>
    <row r="31" spans="1:4" ht="24" thickBot="1">
      <c r="A31" s="101" t="s">
        <v>49</v>
      </c>
      <c r="B31" s="102"/>
      <c r="C31" s="103">
        <f>SUM(C28:C30)</f>
        <v>551000</v>
      </c>
      <c r="D31" s="104">
        <f>SUM(D28:D30)</f>
        <v>9000</v>
      </c>
    </row>
    <row r="32" spans="1:4" ht="23.25">
      <c r="A32" s="105" t="s">
        <v>162</v>
      </c>
      <c r="B32" s="106" t="s">
        <v>163</v>
      </c>
      <c r="C32" s="107"/>
      <c r="D32" s="108"/>
    </row>
    <row r="33" spans="1:4" ht="23.25">
      <c r="A33" s="109" t="s">
        <v>164</v>
      </c>
      <c r="B33" s="110" t="s">
        <v>165</v>
      </c>
      <c r="C33" s="111">
        <v>20000</v>
      </c>
      <c r="D33" s="92">
        <v>0</v>
      </c>
    </row>
    <row r="34" spans="1:4" ht="23.25">
      <c r="A34" s="90" t="s">
        <v>166</v>
      </c>
      <c r="B34" s="112" t="s">
        <v>167</v>
      </c>
      <c r="C34" s="78">
        <v>1000</v>
      </c>
      <c r="D34" s="113">
        <f>62+106+164</f>
        <v>332</v>
      </c>
    </row>
    <row r="35" spans="1:4" ht="24" thickBot="1">
      <c r="A35" s="90" t="s">
        <v>168</v>
      </c>
      <c r="B35" s="114" t="s">
        <v>169</v>
      </c>
      <c r="C35" s="115">
        <v>30000</v>
      </c>
      <c r="D35" s="116">
        <f>910+1644+1580</f>
        <v>4134</v>
      </c>
    </row>
    <row r="36" spans="1:4" ht="24" thickBot="1">
      <c r="A36" s="84" t="s">
        <v>49</v>
      </c>
      <c r="B36" s="117"/>
      <c r="C36" s="118">
        <f>SUM(C33:C35)</f>
        <v>51000</v>
      </c>
      <c r="D36" s="119">
        <f>SUM(D33:D35)</f>
        <v>4466</v>
      </c>
    </row>
    <row r="37" spans="1:4" ht="23.25">
      <c r="A37" s="120" t="s">
        <v>170</v>
      </c>
      <c r="B37" s="121"/>
      <c r="C37" s="74"/>
      <c r="D37" s="89"/>
    </row>
    <row r="38" spans="1:4" ht="23.25">
      <c r="A38" s="87" t="s">
        <v>171</v>
      </c>
      <c r="B38" s="121">
        <v>420000</v>
      </c>
      <c r="C38" s="74"/>
      <c r="D38" s="122"/>
    </row>
    <row r="39" spans="1:4" ht="23.25">
      <c r="A39" s="90" t="s">
        <v>172</v>
      </c>
      <c r="B39" s="123">
        <v>421002</v>
      </c>
      <c r="C39" s="78">
        <v>15000000</v>
      </c>
      <c r="D39" s="124">
        <f>1070672.64+1040983.56+61934.92</f>
        <v>2173591.12</v>
      </c>
    </row>
    <row r="40" spans="1:4" ht="23.25">
      <c r="A40" s="90" t="s">
        <v>173</v>
      </c>
      <c r="B40" s="123">
        <v>421003</v>
      </c>
      <c r="C40" s="78">
        <v>500000</v>
      </c>
      <c r="D40" s="124">
        <f>53669.94+60520.68</f>
        <v>114190.62</v>
      </c>
    </row>
    <row r="41" spans="1:4" ht="23.25">
      <c r="A41" s="90" t="s">
        <v>174</v>
      </c>
      <c r="B41" s="123">
        <v>421005</v>
      </c>
      <c r="C41" s="78">
        <v>30000</v>
      </c>
      <c r="D41" s="124">
        <v>0</v>
      </c>
    </row>
    <row r="42" spans="1:4" ht="23.25">
      <c r="A42" s="90" t="s">
        <v>175</v>
      </c>
      <c r="B42" s="123">
        <v>421006</v>
      </c>
      <c r="C42" s="78">
        <v>320000</v>
      </c>
      <c r="D42" s="124">
        <f>25418.15+59165.15</f>
        <v>84583.3</v>
      </c>
    </row>
    <row r="43" spans="1:4" ht="23.25">
      <c r="A43" s="125" t="s">
        <v>176</v>
      </c>
      <c r="B43" s="123">
        <v>421007</v>
      </c>
      <c r="C43" s="78">
        <v>500000</v>
      </c>
      <c r="D43" s="124">
        <f>54879.43+117853.21</f>
        <v>172732.64</v>
      </c>
    </row>
    <row r="44" spans="1:4" ht="23.25">
      <c r="A44" s="109" t="s">
        <v>177</v>
      </c>
      <c r="B44" s="123">
        <v>421012</v>
      </c>
      <c r="C44" s="78">
        <v>30000</v>
      </c>
      <c r="D44" s="126">
        <v>0</v>
      </c>
    </row>
    <row r="45" spans="1:4" ht="23.25">
      <c r="A45" s="90" t="s">
        <v>178</v>
      </c>
      <c r="B45" s="123">
        <v>421013</v>
      </c>
      <c r="C45" s="78">
        <v>20000</v>
      </c>
      <c r="D45" s="124">
        <f>3814.05</f>
        <v>3814.05</v>
      </c>
    </row>
    <row r="46" spans="1:4" ht="24" thickBot="1">
      <c r="A46" s="95" t="s">
        <v>179</v>
      </c>
      <c r="B46" s="127">
        <v>421015</v>
      </c>
      <c r="C46" s="128">
        <v>300000</v>
      </c>
      <c r="D46" s="124">
        <f>20239+28066</f>
        <v>48305</v>
      </c>
    </row>
    <row r="47" spans="1:4" ht="24" thickBot="1">
      <c r="A47" s="84" t="s">
        <v>49</v>
      </c>
      <c r="B47" s="129"/>
      <c r="C47" s="130">
        <f>SUM(C39:C46)</f>
        <v>16700000</v>
      </c>
      <c r="D47" s="104">
        <f>SUM(D39:D46)</f>
        <v>2597216.73</v>
      </c>
    </row>
    <row r="48" spans="1:4" ht="23.25">
      <c r="A48" s="131" t="s">
        <v>170</v>
      </c>
      <c r="B48" s="132"/>
      <c r="C48" s="133"/>
      <c r="D48" s="134"/>
    </row>
    <row r="49" spans="1:4" ht="23.25">
      <c r="A49" s="135" t="s">
        <v>180</v>
      </c>
      <c r="B49" s="136">
        <v>430000</v>
      </c>
      <c r="C49" s="137"/>
      <c r="D49" s="138"/>
    </row>
    <row r="50" spans="1:4" ht="24" thickBot="1">
      <c r="A50" s="139" t="s">
        <v>181</v>
      </c>
      <c r="B50" s="140">
        <v>431002</v>
      </c>
      <c r="C50" s="141">
        <v>10250000</v>
      </c>
      <c r="D50" s="124">
        <f>2811702</f>
        <v>2811702</v>
      </c>
    </row>
    <row r="51" spans="1:4" ht="24" thickBot="1">
      <c r="A51" s="97" t="s">
        <v>49</v>
      </c>
      <c r="B51" s="142"/>
      <c r="C51" s="103">
        <f>SUM(C50)</f>
        <v>10250000</v>
      </c>
      <c r="D51" s="104">
        <f>SUM(D50)</f>
        <v>2811702</v>
      </c>
    </row>
    <row r="52" spans="1:4" ht="23.25">
      <c r="A52" s="143" t="s">
        <v>182</v>
      </c>
      <c r="B52" s="144"/>
      <c r="C52" s="145"/>
      <c r="D52" s="146"/>
    </row>
    <row r="53" spans="1:4" ht="23.25">
      <c r="A53" s="147" t="s">
        <v>183</v>
      </c>
      <c r="B53" s="136">
        <v>440000</v>
      </c>
      <c r="C53" s="141"/>
      <c r="D53" s="148"/>
    </row>
    <row r="54" spans="1:4" ht="23.25">
      <c r="A54" s="149" t="s">
        <v>184</v>
      </c>
      <c r="B54" s="150"/>
      <c r="C54" s="138"/>
      <c r="D54" s="124">
        <f>549600+366400</f>
        <v>916000</v>
      </c>
    </row>
    <row r="55" spans="1:4" ht="23.25">
      <c r="A55" s="151" t="s">
        <v>185</v>
      </c>
      <c r="B55" s="150"/>
      <c r="C55" s="138"/>
      <c r="D55" s="124">
        <f>172800+172800</f>
        <v>345600</v>
      </c>
    </row>
    <row r="56" spans="1:4" ht="23.25">
      <c r="A56" s="151" t="s">
        <v>186</v>
      </c>
      <c r="B56" s="152"/>
      <c r="C56" s="164"/>
      <c r="D56" s="124">
        <f>59436</f>
        <v>59436</v>
      </c>
    </row>
    <row r="57" spans="1:4" ht="23.25">
      <c r="A57" s="151" t="s">
        <v>237</v>
      </c>
      <c r="B57" s="152"/>
      <c r="C57" s="164"/>
      <c r="D57" s="124">
        <f>144000</f>
        <v>144000</v>
      </c>
    </row>
    <row r="58" spans="1:4" ht="23.25">
      <c r="A58" s="155" t="s">
        <v>238</v>
      </c>
      <c r="B58" s="152"/>
      <c r="C58" s="164"/>
      <c r="D58" s="124">
        <f>114693</f>
        <v>114693</v>
      </c>
    </row>
    <row r="59" spans="1:4" ht="23.25">
      <c r="A59" s="151" t="s">
        <v>239</v>
      </c>
      <c r="B59" s="152"/>
      <c r="C59" s="164"/>
      <c r="D59" s="124">
        <f>148020</f>
        <v>148020</v>
      </c>
    </row>
    <row r="60" spans="1:4" ht="23.25">
      <c r="A60" s="151" t="s">
        <v>240</v>
      </c>
      <c r="B60" s="152"/>
      <c r="C60" s="164"/>
      <c r="D60" s="124">
        <f>6000</f>
        <v>6000</v>
      </c>
    </row>
    <row r="61" spans="1:4" ht="23.25">
      <c r="A61" s="151" t="s">
        <v>241</v>
      </c>
      <c r="B61" s="152"/>
      <c r="C61" s="164"/>
      <c r="D61" s="124">
        <f>87500</f>
        <v>87500</v>
      </c>
    </row>
    <row r="62" spans="1:4" ht="23.25">
      <c r="A62" s="151" t="s">
        <v>242</v>
      </c>
      <c r="B62" s="152"/>
      <c r="C62" s="164"/>
      <c r="D62" s="124">
        <f>37500</f>
        <v>37500</v>
      </c>
    </row>
    <row r="63" spans="1:4" ht="24" thickBot="1">
      <c r="A63" s="151" t="s">
        <v>243</v>
      </c>
      <c r="B63" s="152"/>
      <c r="C63" s="164"/>
      <c r="D63" s="124">
        <f>6000</f>
        <v>6000</v>
      </c>
    </row>
    <row r="64" spans="1:4" ht="24" thickBot="1">
      <c r="A64" s="153" t="s">
        <v>49</v>
      </c>
      <c r="B64" s="142"/>
      <c r="C64" s="130"/>
      <c r="D64" s="119">
        <f>SUM(D54:D63)</f>
        <v>1864749</v>
      </c>
    </row>
    <row r="65" spans="1:4" ht="23.25">
      <c r="A65" s="154" t="s">
        <v>187</v>
      </c>
      <c r="B65" s="144"/>
      <c r="C65" s="165"/>
      <c r="D65" s="163"/>
    </row>
    <row r="66" spans="1:4" ht="24" thickBot="1">
      <c r="A66" s="155"/>
      <c r="B66" s="74"/>
      <c r="C66" s="166"/>
      <c r="D66" s="124">
        <v>0</v>
      </c>
    </row>
    <row r="67" spans="1:4" ht="24" thickBot="1">
      <c r="A67" s="156" t="s">
        <v>49</v>
      </c>
      <c r="B67" s="142"/>
      <c r="C67" s="103"/>
      <c r="D67" s="104">
        <f>SUM(D66:D66)</f>
        <v>0</v>
      </c>
    </row>
    <row r="68" spans="1:4" ht="24" thickBot="1">
      <c r="A68" s="157" t="s">
        <v>188</v>
      </c>
      <c r="B68" s="158"/>
      <c r="C68" s="159">
        <f>C12+C26+C31+C36+C47+C51+C64+C67</f>
        <v>27828940</v>
      </c>
      <c r="D68" s="160">
        <f>D12+D26+D31+D36+D47+D51+D64+D67</f>
        <v>7307835.13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7" sqref="G27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51" t="s">
        <v>119</v>
      </c>
      <c r="B1" s="252"/>
      <c r="C1" s="253" t="s">
        <v>202</v>
      </c>
      <c r="D1" s="254"/>
    </row>
    <row r="2" spans="1:4" ht="23.25">
      <c r="A2" s="175" t="s">
        <v>203</v>
      </c>
      <c r="B2" s="176"/>
      <c r="C2" s="255" t="s">
        <v>204</v>
      </c>
      <c r="D2" s="256"/>
    </row>
    <row r="3" spans="1:4" ht="23.25">
      <c r="A3" s="177" t="s">
        <v>269</v>
      </c>
      <c r="B3" s="178"/>
      <c r="C3" s="179"/>
      <c r="D3" s="180">
        <v>3419549.91</v>
      </c>
    </row>
    <row r="4" spans="1:4" ht="23.25">
      <c r="A4" s="181" t="s">
        <v>205</v>
      </c>
      <c r="B4" s="182"/>
      <c r="C4" s="183"/>
      <c r="D4" s="172"/>
    </row>
    <row r="5" spans="1:4" ht="23.25">
      <c r="A5" s="184" t="s">
        <v>206</v>
      </c>
      <c r="B5" s="185" t="s">
        <v>207</v>
      </c>
      <c r="C5" s="186" t="s">
        <v>208</v>
      </c>
      <c r="D5" s="187" t="s">
        <v>209</v>
      </c>
    </row>
    <row r="6" spans="1:4" ht="23.25">
      <c r="A6" s="188" t="s">
        <v>270</v>
      </c>
      <c r="B6" s="189" t="s">
        <v>271</v>
      </c>
      <c r="C6" s="190" t="s">
        <v>277</v>
      </c>
      <c r="D6" s="191">
        <v>36267.83</v>
      </c>
    </row>
    <row r="7" spans="1:4" ht="23.25">
      <c r="A7" s="188"/>
      <c r="B7" s="189" t="s">
        <v>272</v>
      </c>
      <c r="C7" s="190" t="s">
        <v>278</v>
      </c>
      <c r="D7" s="192">
        <v>1150</v>
      </c>
    </row>
    <row r="8" spans="1:4" ht="23.25">
      <c r="A8" s="188"/>
      <c r="B8" s="189" t="s">
        <v>273</v>
      </c>
      <c r="C8" s="190" t="s">
        <v>279</v>
      </c>
      <c r="D8" s="191">
        <v>3000</v>
      </c>
    </row>
    <row r="9" spans="1:4" ht="23.25">
      <c r="A9" s="188"/>
      <c r="B9" s="189" t="s">
        <v>274</v>
      </c>
      <c r="C9" s="190" t="s">
        <v>280</v>
      </c>
      <c r="D9" s="191">
        <v>3000</v>
      </c>
    </row>
    <row r="10" spans="1:4" ht="23.25">
      <c r="A10" s="188"/>
      <c r="B10" s="189" t="s">
        <v>275</v>
      </c>
      <c r="C10" s="190" t="s">
        <v>281</v>
      </c>
      <c r="D10" s="191">
        <v>222458.8</v>
      </c>
    </row>
    <row r="11" spans="1:4" ht="23.25">
      <c r="A11" s="188"/>
      <c r="B11" s="189" t="s">
        <v>276</v>
      </c>
      <c r="C11" s="190" t="s">
        <v>282</v>
      </c>
      <c r="D11" s="191">
        <v>24521.03</v>
      </c>
    </row>
    <row r="12" spans="1:4" ht="23.25">
      <c r="A12" s="188"/>
      <c r="B12" s="189"/>
      <c r="C12" s="190"/>
      <c r="D12" s="191"/>
    </row>
    <row r="13" spans="1:4" ht="23.25">
      <c r="A13" s="188"/>
      <c r="B13" s="189"/>
      <c r="C13" s="190"/>
      <c r="D13" s="191"/>
    </row>
    <row r="14" spans="1:4" ht="23.25">
      <c r="A14" s="188"/>
      <c r="B14" s="189"/>
      <c r="C14" s="190"/>
      <c r="D14" s="191"/>
    </row>
    <row r="15" spans="1:4" ht="23.25">
      <c r="A15" s="188"/>
      <c r="B15" s="189"/>
      <c r="C15" s="190"/>
      <c r="D15" s="191"/>
    </row>
    <row r="16" spans="1:4" ht="23.25">
      <c r="A16" s="188"/>
      <c r="B16" s="189"/>
      <c r="C16" s="190"/>
      <c r="D16" s="191"/>
    </row>
    <row r="17" spans="1:4" ht="23.25">
      <c r="A17" s="193"/>
      <c r="B17" s="189"/>
      <c r="C17" s="190"/>
      <c r="D17" s="194">
        <f>SUM(D6:D16)</f>
        <v>290397.66000000003</v>
      </c>
    </row>
    <row r="18" spans="1:4" ht="23.25">
      <c r="A18" s="193"/>
      <c r="B18" s="189"/>
      <c r="C18" s="190"/>
      <c r="D18" s="194">
        <f>+D3-D17</f>
        <v>3129152.25</v>
      </c>
    </row>
    <row r="19" spans="1:4" ht="23.25">
      <c r="A19" s="257" t="s">
        <v>283</v>
      </c>
      <c r="B19" s="258"/>
      <c r="C19" s="259"/>
      <c r="D19" s="195"/>
    </row>
    <row r="20" spans="1:4" ht="23.25">
      <c r="A20" s="196"/>
      <c r="B20" s="197" t="s">
        <v>284</v>
      </c>
      <c r="C20" s="198">
        <v>1620</v>
      </c>
      <c r="D20" s="199"/>
    </row>
    <row r="21" spans="1:4" ht="23.25">
      <c r="A21" s="196"/>
      <c r="B21" s="197" t="s">
        <v>284</v>
      </c>
      <c r="C21" s="198">
        <v>5014</v>
      </c>
      <c r="D21" s="199"/>
    </row>
    <row r="22" spans="1:4" ht="23.25">
      <c r="A22" s="196"/>
      <c r="B22" s="197" t="s">
        <v>285</v>
      </c>
      <c r="C22" s="198">
        <v>18237.07</v>
      </c>
      <c r="D22" s="199"/>
    </row>
    <row r="23" spans="1:4" ht="23.25">
      <c r="A23" s="196"/>
      <c r="B23" s="197" t="s">
        <v>286</v>
      </c>
      <c r="C23" s="198">
        <v>19.4</v>
      </c>
      <c r="D23" s="199"/>
    </row>
    <row r="24" spans="1:4" ht="23.25">
      <c r="A24" s="196"/>
      <c r="B24" s="197"/>
      <c r="C24" s="198"/>
      <c r="D24" s="199"/>
    </row>
    <row r="25" spans="1:4" ht="23.25">
      <c r="A25" s="200"/>
      <c r="B25" s="201"/>
      <c r="C25" s="202"/>
      <c r="D25" s="203">
        <f>SUM(C19:C25)</f>
        <v>24890.47</v>
      </c>
    </row>
    <row r="26" spans="1:4" ht="23.25">
      <c r="A26" s="204" t="s">
        <v>287</v>
      </c>
      <c r="B26" s="205"/>
      <c r="C26" s="206"/>
      <c r="D26" s="207">
        <f>+D18-D25</f>
        <v>3104261.78</v>
      </c>
    </row>
    <row r="27" spans="1:4" ht="23.25">
      <c r="A27" s="177" t="s">
        <v>9</v>
      </c>
      <c r="B27" s="179"/>
      <c r="C27" s="260" t="s">
        <v>210</v>
      </c>
      <c r="D27" s="261"/>
    </row>
    <row r="28" spans="1:4" ht="36.75" customHeight="1">
      <c r="A28" s="173"/>
      <c r="B28" s="183"/>
      <c r="C28" s="208"/>
      <c r="D28" s="209"/>
    </row>
    <row r="29" spans="1:4" ht="23.25">
      <c r="A29" s="262" t="s">
        <v>288</v>
      </c>
      <c r="B29" s="263"/>
      <c r="C29" s="262" t="s">
        <v>289</v>
      </c>
      <c r="D29" s="263"/>
    </row>
  </sheetData>
  <sheetProtection/>
  <mergeCells count="7">
    <mergeCell ref="A1:B1"/>
    <mergeCell ref="C1:D1"/>
    <mergeCell ref="C2:D2"/>
    <mergeCell ref="A19:C19"/>
    <mergeCell ref="C27:D27"/>
    <mergeCell ref="A29:B29"/>
    <mergeCell ref="C29:D2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2016-01-18T06:58:03Z</cp:lastPrinted>
  <dcterms:created xsi:type="dcterms:W3CDTF">2003-11-30T04:11:06Z</dcterms:created>
  <dcterms:modified xsi:type="dcterms:W3CDTF">2017-06-28T14:48:43Z</dcterms:modified>
  <cp:category/>
  <cp:version/>
  <cp:contentType/>
  <cp:contentStatus/>
</cp:coreProperties>
</file>