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1"/>
  </bookViews>
  <sheets>
    <sheet name="งบทดลอง" sheetId="1" r:id="rId1"/>
    <sheet name="รายงานรับ-จ่ายเงินสด " sheetId="2" r:id="rId2"/>
    <sheet name="หมายเหตุ" sheetId="3" r:id="rId3"/>
    <sheet name="สรุปรายรับจริ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<sst xmlns="http://schemas.openxmlformats.org/spreadsheetml/2006/main" count="386" uniqueCount="316">
  <si>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</si>
  <si>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</si>
  <si>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</si>
  <si>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</si>
  <si>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</si>
  <si>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</si>
  <si>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</si>
  <si>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</si>
  <si>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</si>
  <si>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ผู้จัดทำ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</si>
  <si>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</si>
  <si>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</si>
  <si>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</si>
  <si>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</si>
  <si>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</si>
  <si>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</si>
  <si>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</si>
  <si>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</si>
  <si>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</si>
  <si>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</si>
  <si>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</si>
  <si>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</si>
  <si>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</si>
  <si>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</si>
  <si>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</si>
  <si>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</si>
  <si>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</si>
  <si>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</si>
  <si>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</si>
  <si>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</si>
  <si>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</si>
  <si>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</si>
  <si>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</si>
  <si>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</si>
  <si>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</si>
  <si>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</si>
  <si>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</si>
  <si>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</si>
  <si>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</si>
  <si>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</si>
  <si>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</si>
  <si>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</si>
  <si>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</si>
  <si>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</si>
  <si>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</si>
  <si>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</si>
  <si>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</si>
  <si>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</si>
  <si>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</si>
  <si>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</si>
  <si>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</si>
  <si>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</si>
  <si>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</si>
  <si>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</si>
  <si>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-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</si>
  <si>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</si>
  <si>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</si>
  <si>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</si>
  <si>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</si>
  <si>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</si>
  <si>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</si>
  <si>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</si>
  <si>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</si>
  <si>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</si>
  <si>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</si>
  <si>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</si>
  <si>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</si>
  <si>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</si>
  <si>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</si>
  <si>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</si>
  <si>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</si>
  <si>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</si>
  <si>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</si>
  <si>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</si>
  <si>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</si>
  <si>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</si>
  <si>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</si>
  <si>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</si>
  <si>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</si>
  <si>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</si>
  <si>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</si>
  <si>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</si>
  <si>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</si>
  <si>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</si>
  <si>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</si>
  <si>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</si>
  <si>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</si>
  <si>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</si>
  <si>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</si>
  <si>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</si>
  <si>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</si>
  <si>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</si>
  <si>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</si>
  <si>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</si>
  <si>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</si>
  <si>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</si>
  <si>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</si>
  <si>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</si>
  <si>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</si>
  <si>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</si>
  <si>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</si>
  <si>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</si>
  <si>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</si>
  <si>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</si>
  <si>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</si>
  <si>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</si>
  <si>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</si>
  <si>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</si>
  <si>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</si>
  <si>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</si>
  <si>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</si>
  <si>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</si>
  <si>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</si>
  <si>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</si>
  <si>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</si>
  <si>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</si>
  <si>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</si>
  <si>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</si>
  <si>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</si>
  <si>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</si>
  <si>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</si>
  <si>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</si>
  <si>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</si>
  <si>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</si>
  <si>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</si>
  <si>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</si>
  <si>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</si>
  <si>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</si>
  <si>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</si>
  <si>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</si>
  <si>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</si>
  <si>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</si>
  <si>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</si>
  <si>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</si>
  <si>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</si>
  <si>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</si>
  <si>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</si>
  <si>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</si>
  <si>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</si>
  <si>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</si>
  <si>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</si>
  <si>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</si>
  <si>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</si>
  <si>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</si>
  <si>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</si>
  <si>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</si>
  <si>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</si>
  <si>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</si>
  <si>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</si>
  <si>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</si>
  <si>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</si>
  <si>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</si>
  <si>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</si>
  <si>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</si>
  <si>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</si>
  <si>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</si>
  <si>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</si>
  <si>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</si>
  <si>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</si>
  <si>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</si>
  <si>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</si>
  <si>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</si>
  <si>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</si>
  <si>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</si>
  <si>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</si>
  <si>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</si>
  <si>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</si>
  <si>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</si>
  <si>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</si>
  <si>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</si>
  <si>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</si>
  <si>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</si>
  <si>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</si>
  <si>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</si>
  <si>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</si>
  <si>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</si>
  <si>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</si>
  <si>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</si>
  <si>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</si>
  <si>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</si>
  <si>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</si>
  <si>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</si>
  <si>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</si>
  <si>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</si>
  <si>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</si>
  <si>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</si>
  <si>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</si>
  <si>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</si>
  <si>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</si>
  <si>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</si>
  <si>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</si>
  <si>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</si>
  <si>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</si>
  <si>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</si>
  <si>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</si>
  <si>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</si>
  <si>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</si>
  <si>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</si>
  <si>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- 2 -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</si>
  <si>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</si>
  <si>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</si>
  <si>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เงินรับฝาก (หมายเหตุ  4)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</si>
  <si>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</si>
  <si>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</si>
  <si>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</si>
  <si>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</si>
  <si>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</si>
  <si>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</si>
  <si>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 xml:space="preserve"> ผู้รับเงิน</t>
  </si>
  <si>
    <t>จำนวนเงิน</t>
  </si>
  <si>
    <t>ผู้ตรวจสอบ</t>
  </si>
  <si>
    <t>เงินรับฝาก - ประกันสังคม</t>
  </si>
  <si>
    <t xml:space="preserve">           จัดซื้อรถบรรทุกขยะแบบอัดท้าย 6 ล้อ</t>
  </si>
  <si>
    <t>หัก</t>
  </si>
  <si>
    <t>คงเหลือ</t>
  </si>
  <si>
    <t>ธนาคารเพื่อการเกษตรฯ เลขที่บัญชี (31000047246)</t>
  </si>
  <si>
    <t xml:space="preserve">             ลูกหนี้ภาษี-ภาษีบำรุงท้องที่  ยกมา  ณ  วันที่  31  ตุลาคม  2558</t>
  </si>
  <si>
    <t xml:space="preserve">         ปี 2558</t>
  </si>
  <si>
    <t xml:space="preserve">           จัดซื้อเครื่องคอมพิวเตอร์โน๊ตบุ๊ค</t>
  </si>
  <si>
    <t xml:space="preserve">           จัดซื้อเครื่องคอมพิวเตอร์ตั้งโต๊ะ</t>
  </si>
  <si>
    <t xml:space="preserve">            โครงการติดตั้งกล้อง cctv จุดเสี่ยงภายในเขตเทศบาลตำบลบางจาก</t>
  </si>
  <si>
    <t xml:space="preserve">            โครงการจัดซื้อหัวฉีดน้ำดับเพลิงแบบด้ามปืน</t>
  </si>
  <si>
    <t xml:space="preserve">            จัดซื้อเก้าอี้เอนกประสงค์ขาชุบโครเมี่ยม</t>
  </si>
  <si>
    <t xml:space="preserve">            จัดซื้อชั้นวางหนังสือ</t>
  </si>
  <si>
    <t xml:space="preserve">            จัดซื้อโต๊ะพับประชุมโฟเมก้า</t>
  </si>
  <si>
    <t xml:space="preserve">            จัดซื้อพัดลมติดผนัง</t>
  </si>
  <si>
    <t xml:space="preserve">            จัดซื้อรถตู้รับ - ส่งนักเรียน</t>
  </si>
  <si>
    <t xml:space="preserve">            โครงการก่อสร้างอาคารศูนย์พัฒนาเด็กเล็ก</t>
  </si>
  <si>
    <t xml:space="preserve">            โครงการก่อสร้างถนน คสล.พร้อมท่อระบายน้ำบ้านนางเลื่อน</t>
  </si>
  <si>
    <t xml:space="preserve">            โครงการฝังท่อระบายน้ำถนนสุขเกษม 1</t>
  </si>
  <si>
    <t xml:space="preserve">          ประกันสังคม</t>
  </si>
  <si>
    <t>ปีงบประมาณ  2559</t>
  </si>
  <si>
    <t>รายได้ค้างรับ</t>
  </si>
  <si>
    <t xml:space="preserve">   ลูกหนี้เงินยืมเงินสะสม</t>
  </si>
  <si>
    <t>รายจ่ายค้างจ่าย</t>
  </si>
  <si>
    <t>4.  เงินอุดหนุนอาหารกลางวัน</t>
  </si>
  <si>
    <t>5. เงินอุดหนุนโครงการถ่ายโอนบุคลากร</t>
  </si>
  <si>
    <t>6.  เงินอุดหนุนค่าตอบแทน ศพด.</t>
  </si>
  <si>
    <t>7.  เงินอุดหนุนส่งเสริมศักยภาพการจัดการศึกษา</t>
  </si>
  <si>
    <t>8.  เงินอุดหนุนค่าจัดการเรียนการสอน (ศพด.)</t>
  </si>
  <si>
    <t>9.  เงินอุดหนุน การบริการสาธารณสุข</t>
  </si>
  <si>
    <t>10.  เงินอุดหนุน เบี้ยยังชีพผู้ป่วยเอดส์</t>
  </si>
  <si>
    <t>เงินรับฝาก - ประกันสัญญา</t>
  </si>
  <si>
    <r>
      <t xml:space="preserve">         </t>
    </r>
    <r>
      <rPr>
        <sz val="16"/>
        <rFont val="Angsana New"/>
        <family val="1"/>
      </rPr>
      <t xml:space="preserve"> บัญชีค่าอากรฆ่าสัตว์</t>
    </r>
  </si>
  <si>
    <t xml:space="preserve">         บัญชีค่าธรรมเนียมทะเบียนราษฎร์</t>
  </si>
  <si>
    <t xml:space="preserve">         บัญชีรายได้จากทรัพย์สิน</t>
  </si>
  <si>
    <t xml:space="preserve">         บัญชีค่าจำหน่ายแบบพิมพ์</t>
  </si>
  <si>
    <t xml:space="preserve">        บัญชีรายได้เบ็ดเตล็ดอื่น ๆ</t>
  </si>
  <si>
    <t xml:space="preserve">        บัญชีสรรพสามิต</t>
  </si>
  <si>
    <t>บัญชีเงินสด</t>
  </si>
  <si>
    <t xml:space="preserve">          กบข.</t>
  </si>
  <si>
    <t xml:space="preserve">         บัญชีค่าใบอนุญาตจัดตั้งสถานทีสะสมอาหาร</t>
  </si>
  <si>
    <t>(3) รายได้จากทรัพย์สินอื่น  ๆ (ค่าเช่าตู้ ATM)</t>
  </si>
  <si>
    <t>ณ  วันที่  31  มกราคม  2559</t>
  </si>
  <si>
    <t>เงินรับฝาก - คชจ.5%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</si>
  <si>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มกราคม  พ.ศ. 2559</t>
    </r>
  </si>
  <si>
    <t>(119,778.13)</t>
  </si>
  <si>
    <t xml:space="preserve">          บัญชีภาษีโรงเรือนและที่ดิน</t>
  </si>
  <si>
    <t xml:space="preserve">          บัญชีภาษีบำรุงท้องที่</t>
  </si>
  <si>
    <t xml:space="preserve">          บัญชีภาษีป้าย</t>
  </si>
  <si>
    <t xml:space="preserve">         บัญชีค่าใบอนุญาตที่เป็นอันตรายต่อสุขภาพ</t>
  </si>
  <si>
    <t xml:space="preserve">         บัญชีดอกเบี้ยธนาคาร</t>
  </si>
  <si>
    <t xml:space="preserve">        บัญชีภาษีธุรกิจเฉพาะ</t>
  </si>
  <si>
    <t xml:space="preserve">        บัญชีเงินอุดหนุนทั่วไป</t>
  </si>
  <si>
    <t xml:space="preserve">        บัญชีเงินอุดหนุนระบุวัตถุประสงค์-อาหารเสริม (นม)</t>
  </si>
  <si>
    <t xml:space="preserve">        บัญชีเงินอุดหนุนระบุวัตถุประสงค์-ศพด.</t>
  </si>
  <si>
    <t xml:space="preserve">        บัญชีเงินอุดหนุนระบุวัตถุประสงค์-อาหารกลางวัน</t>
  </si>
  <si>
    <t xml:space="preserve">       บัญชีเงินอุดหนุนระบุวัตถุประสงค์-ผู้ป่วยเอดส์</t>
  </si>
  <si>
    <t>ยอดคงเหลือตามรายงานธนาคาร   ณ   วันที่   31  มกราคม  2559</t>
  </si>
  <si>
    <t>12 ม.ค. 59</t>
  </si>
  <si>
    <t>10116826</t>
  </si>
  <si>
    <t>10116827</t>
  </si>
  <si>
    <t>10116838</t>
  </si>
  <si>
    <t>10116841</t>
  </si>
  <si>
    <t>10116856</t>
  </si>
  <si>
    <t>10116857</t>
  </si>
  <si>
    <t>10116858</t>
  </si>
  <si>
    <t>10201361</t>
  </si>
  <si>
    <t>10201363</t>
  </si>
  <si>
    <t>10201364</t>
  </si>
  <si>
    <t>10201365</t>
  </si>
  <si>
    <t>10201366</t>
  </si>
  <si>
    <t>10201367</t>
  </si>
  <si>
    <t>10201371</t>
  </si>
  <si>
    <t>10201372</t>
  </si>
  <si>
    <t>10201376</t>
  </si>
  <si>
    <t>10201377</t>
  </si>
  <si>
    <t>10201379</t>
  </si>
  <si>
    <t>10201380</t>
  </si>
  <si>
    <t>26   ม.ค. 59</t>
  </si>
  <si>
    <t>27   ม.ค. 59</t>
  </si>
  <si>
    <t>29   ม.ค. 59</t>
  </si>
  <si>
    <t>ส.ค้าไม้</t>
  </si>
  <si>
    <t>ส.สุรศักดิ์การโยธา</t>
  </si>
  <si>
    <t>หสม.เริงแสวง โอเอ</t>
  </si>
  <si>
    <t>หจก.จรวยบริการ</t>
  </si>
  <si>
    <t>บ.กสท.โทรคมนาคม จก.</t>
  </si>
  <si>
    <t>ร้านสหทรัพย์แอร์</t>
  </si>
  <si>
    <t>หสม.คลังตุ๊กตา</t>
  </si>
  <si>
    <t>นายสุภัค  ชีวะธรรม</t>
  </si>
  <si>
    <t>ร้านมณีรัตน์</t>
  </si>
  <si>
    <t>ร้านก๊อปปริ้นติ่งฯ</t>
  </si>
  <si>
    <t>หจก.ลิ้มจี่เซ้ง</t>
  </si>
  <si>
    <t>โรงพิมพ์อาสารักษาดินแดนฯ</t>
  </si>
  <si>
    <t>เทศบาลนครนครศรีฯ</t>
  </si>
  <si>
    <t>บ.ทีโอที จก. (มหาชน)</t>
  </si>
  <si>
    <t>นายกิตติภพ  ไทยเล็ก</t>
  </si>
  <si>
    <t>ธนาคารกรุงไทย จำกัดฯ</t>
  </si>
  <si>
    <t>กรมสรรพากร</t>
  </si>
  <si>
    <t>ธ.ออมสิน</t>
  </si>
  <si>
    <t>เงินรายได้ซึ่งเทศบาลยังไม่ลงรับ   ม.ค. 59</t>
  </si>
  <si>
    <t>สปสช.-ค่ารักษาพยาบาล</t>
  </si>
  <si>
    <t>ดอกเบี้ยธนาคาร</t>
  </si>
  <si>
    <t>นิติกรรมที่ดินฯ</t>
  </si>
  <si>
    <t>ยอดคงเหลือตามบัญชี ณ วันที่    31  มกราคม   2559</t>
  </si>
  <si>
    <t>ลงชื่อ..........................................วันที่   31 ม.ค. 59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</si>
</sst>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2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6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2"/>
      <name val="Angsana New"/>
      <family val="1"/>
    </font>
    <font>
      <u val="singleAccounting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2" fillId="0" borderId="15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8" xfId="38" applyFont="1" applyBorder="1" applyAlignment="1">
      <alignment/>
    </xf>
    <xf numFmtId="43" fontId="3" fillId="0" borderId="18" xfId="38" applyFont="1" applyBorder="1" applyAlignment="1">
      <alignment horizontal="center"/>
    </xf>
    <xf numFmtId="0" fontId="2" fillId="0" borderId="19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8" xfId="0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1" fillId="0" borderId="0" xfId="38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8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200" fontId="3" fillId="0" borderId="24" xfId="38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 quotePrefix="1">
      <alignment horizontal="center"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3" fontId="3" fillId="0" borderId="25" xfId="38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3" fontId="3" fillId="0" borderId="32" xfId="38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43" fontId="3" fillId="0" borderId="25" xfId="38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43" fontId="3" fillId="0" borderId="30" xfId="38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3" fontId="3" fillId="0" borderId="32" xfId="38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49" fontId="3" fillId="0" borderId="37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49" fontId="4" fillId="0" borderId="37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3" fontId="3" fillId="0" borderId="42" xfId="38" applyFont="1" applyFill="1" applyBorder="1" applyAlignment="1">
      <alignment horizontal="right"/>
    </xf>
    <xf numFmtId="0" fontId="3" fillId="0" borderId="46" xfId="0" applyFont="1" applyFill="1" applyBorder="1" applyAlignment="1">
      <alignment/>
    </xf>
    <xf numFmtId="43" fontId="3" fillId="0" borderId="42" xfId="38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3" fontId="3" fillId="0" borderId="46" xfId="38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4" fontId="4" fillId="0" borderId="47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3" fillId="0" borderId="48" xfId="0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8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0" fontId="7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4" fontId="3" fillId="0" borderId="51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left"/>
    </xf>
    <xf numFmtId="0" fontId="3" fillId="0" borderId="54" xfId="0" applyFont="1" applyFill="1" applyBorder="1" applyAlignment="1">
      <alignment horizontal="right"/>
    </xf>
    <xf numFmtId="49" fontId="4" fillId="0" borderId="55" xfId="0" applyNumberFormat="1" applyFont="1" applyFill="1" applyBorder="1" applyAlignment="1">
      <alignment horizontal="right"/>
    </xf>
    <xf numFmtId="49" fontId="8" fillId="0" borderId="50" xfId="0" applyNumberFormat="1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left"/>
    </xf>
    <xf numFmtId="0" fontId="4" fillId="0" borderId="56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4" fontId="4" fillId="33" borderId="47" xfId="0" applyNumberFormat="1" applyFont="1" applyFill="1" applyBorder="1" applyAlignment="1">
      <alignment horizontal="right"/>
    </xf>
    <xf numFmtId="4" fontId="4" fillId="33" borderId="3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right"/>
    </xf>
    <xf numFmtId="4" fontId="4" fillId="0" borderId="54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58" xfId="38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60" xfId="38" applyFont="1" applyBorder="1" applyAlignment="1">
      <alignment/>
    </xf>
    <xf numFmtId="4" fontId="3" fillId="0" borderId="29" xfId="0" applyNumberFormat="1" applyFont="1" applyBorder="1" applyAlignment="1">
      <alignment/>
    </xf>
    <xf numFmtId="0" fontId="8" fillId="0" borderId="27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20" xfId="38" applyFont="1" applyBorder="1" applyAlignment="1">
      <alignment/>
    </xf>
    <xf numFmtId="0" fontId="11" fillId="0" borderId="27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11" fillId="0" borderId="20" xfId="38" applyFont="1" applyBorder="1" applyAlignment="1">
      <alignment horizontal="center"/>
    </xf>
    <xf numFmtId="43" fontId="11" fillId="0" borderId="20" xfId="38" applyFont="1" applyBorder="1" applyAlignment="1">
      <alignment horizontal="right"/>
    </xf>
    <xf numFmtId="49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center"/>
    </xf>
    <xf numFmtId="43" fontId="3" fillId="0" borderId="63" xfId="38" applyFont="1" applyBorder="1" applyAlignment="1">
      <alignment horizontal="left"/>
    </xf>
    <xf numFmtId="43" fontId="14" fillId="0" borderId="64" xfId="38" applyFont="1" applyBorder="1" applyAlignment="1">
      <alignment horizontal="left"/>
    </xf>
    <xf numFmtId="43" fontId="15" fillId="0" borderId="64" xfId="38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43" fontId="4" fillId="0" borderId="21" xfId="38" applyFont="1" applyBorder="1" applyAlignment="1">
      <alignment horizontal="right"/>
    </xf>
    <xf numFmtId="43" fontId="4" fillId="0" borderId="10" xfId="38" applyFont="1" applyBorder="1" applyAlignment="1">
      <alignment horizontal="left"/>
    </xf>
    <xf numFmtId="15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left"/>
    </xf>
    <xf numFmtId="43" fontId="4" fillId="0" borderId="65" xfId="38" applyFont="1" applyBorder="1" applyAlignment="1">
      <alignment horizontal="center"/>
    </xf>
    <xf numFmtId="43" fontId="4" fillId="0" borderId="25" xfId="38" applyFont="1" applyBorder="1" applyAlignment="1">
      <alignment horizontal="left"/>
    </xf>
    <xf numFmtId="49" fontId="16" fillId="0" borderId="62" xfId="38" applyNumberFormat="1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49" fontId="3" fillId="0" borderId="66" xfId="38" applyNumberFormat="1" applyFont="1" applyBorder="1" applyAlignment="1">
      <alignment horizontal="left"/>
    </xf>
    <xf numFmtId="43" fontId="3" fillId="0" borderId="65" xfId="38" applyFont="1" applyBorder="1" applyAlignment="1">
      <alignment horizontal="right"/>
    </xf>
    <xf numFmtId="43" fontId="4" fillId="0" borderId="21" xfId="38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49" fontId="3" fillId="0" borderId="22" xfId="38" applyNumberFormat="1" applyFont="1" applyBorder="1" applyAlignment="1">
      <alignment horizontal="center"/>
    </xf>
    <xf numFmtId="43" fontId="3" fillId="0" borderId="16" xfId="38" applyFont="1" applyBorder="1" applyAlignment="1">
      <alignment horizontal="center"/>
    </xf>
    <xf numFmtId="43" fontId="4" fillId="0" borderId="11" xfId="38" applyNumberFormat="1" applyFont="1" applyBorder="1" applyAlignment="1">
      <alignment horizontal="left"/>
    </xf>
    <xf numFmtId="43" fontId="3" fillId="0" borderId="27" xfId="38" applyFont="1" applyBorder="1" applyAlignment="1">
      <alignment horizontal="left"/>
    </xf>
    <xf numFmtId="43" fontId="3" fillId="0" borderId="20" xfId="38" applyFont="1" applyBorder="1" applyAlignment="1">
      <alignment horizontal="left"/>
    </xf>
    <xf numFmtId="43" fontId="2" fillId="0" borderId="18" xfId="38" applyFont="1" applyBorder="1" applyAlignment="1">
      <alignment/>
    </xf>
    <xf numFmtId="43" fontId="3" fillId="0" borderId="66" xfId="38" applyFont="1" applyBorder="1" applyAlignment="1">
      <alignment horizontal="center"/>
    </xf>
    <xf numFmtId="43" fontId="3" fillId="0" borderId="67" xfId="38" applyFont="1" applyBorder="1" applyAlignment="1">
      <alignment/>
    </xf>
    <xf numFmtId="43" fontId="3" fillId="0" borderId="25" xfId="38" applyFont="1" applyBorder="1" applyAlignment="1">
      <alignment/>
    </xf>
    <xf numFmtId="43" fontId="3" fillId="0" borderId="67" xfId="38" applyFont="1" applyBorder="1" applyAlignment="1">
      <alignment horizontal="center"/>
    </xf>
    <xf numFmtId="43" fontId="3" fillId="0" borderId="68" xfId="38" applyFont="1" applyBorder="1" applyAlignment="1">
      <alignment/>
    </xf>
    <xf numFmtId="43" fontId="4" fillId="0" borderId="69" xfId="38" applyFont="1" applyBorder="1" applyAlignment="1">
      <alignment/>
    </xf>
    <xf numFmtId="43" fontId="4" fillId="0" borderId="15" xfId="38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0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2" fillId="0" borderId="15" xfId="38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21" xfId="38" applyFont="1" applyBorder="1" applyAlignment="1">
      <alignment/>
    </xf>
    <xf numFmtId="43" fontId="2" fillId="0" borderId="21" xfId="38" applyFont="1" applyBorder="1" applyAlignment="1">
      <alignment/>
    </xf>
    <xf numFmtId="43" fontId="1" fillId="0" borderId="15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200" fontId="3" fillId="0" borderId="27" xfId="38" applyNumberFormat="1" applyFont="1" applyBorder="1" applyAlignment="1">
      <alignment/>
    </xf>
    <xf numFmtId="200" fontId="3" fillId="0" borderId="27" xfId="38" applyNumberFormat="1" applyFont="1" applyBorder="1" applyAlignment="1">
      <alignment/>
    </xf>
    <xf numFmtId="41" fontId="4" fillId="0" borderId="0" xfId="38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38" applyNumberFormat="1" applyFont="1" applyBorder="1" applyAlignment="1">
      <alignment horizontal="center"/>
    </xf>
    <xf numFmtId="200" fontId="3" fillId="0" borderId="0" xfId="38" applyNumberFormat="1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18" xfId="38" applyFont="1" applyBorder="1" applyAlignment="1">
      <alignment/>
    </xf>
    <xf numFmtId="43" fontId="17" fillId="0" borderId="0" xfId="38" applyFont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3" fillId="34" borderId="67" xfId="38" applyFont="1" applyFill="1" applyBorder="1" applyAlignment="1">
      <alignment/>
    </xf>
    <xf numFmtId="43" fontId="3" fillId="34" borderId="67" xfId="38" applyFont="1" applyFill="1" applyBorder="1" applyAlignment="1">
      <alignment horizontal="center"/>
    </xf>
    <xf numFmtId="43" fontId="3" fillId="34" borderId="25" xfId="38" applyFont="1" applyFill="1" applyBorder="1" applyAlignment="1">
      <alignment/>
    </xf>
    <xf numFmtId="43" fontId="3" fillId="34" borderId="26" xfId="38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66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3" fontId="3" fillId="0" borderId="28" xfId="38" applyFont="1" applyBorder="1" applyAlignment="1">
      <alignment horizontal="left"/>
    </xf>
    <xf numFmtId="43" fontId="3" fillId="0" borderId="60" xfId="38" applyFont="1" applyBorder="1" applyAlignment="1">
      <alignment horizontal="left"/>
    </xf>
    <xf numFmtId="43" fontId="3" fillId="0" borderId="35" xfId="38" applyFont="1" applyBorder="1" applyAlignment="1">
      <alignment horizontal="center"/>
    </xf>
    <xf numFmtId="43" fontId="3" fillId="0" borderId="58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2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43000" y="7677150"/>
          <a:ext cx="11430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9525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43575" y="7677150"/>
          <a:ext cx="10572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3727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">
      <selection activeCell="A14" sqref="A14:IV14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18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6.25">
      <c r="A1" s="246" t="s">
        <v>100</v>
      </c>
      <c r="B1" s="246"/>
      <c r="C1" s="246"/>
      <c r="D1" s="246"/>
      <c r="E1" s="246"/>
    </row>
    <row r="2" spans="1:5" ht="22.5" customHeight="1">
      <c r="A2" s="246" t="s">
        <v>50</v>
      </c>
      <c r="B2" s="246"/>
      <c r="C2" s="246"/>
      <c r="D2" s="246"/>
      <c r="E2" s="246"/>
    </row>
    <row r="3" spans="1:5" ht="26.25">
      <c r="A3" s="246" t="s">
        <v>253</v>
      </c>
      <c r="B3" s="246"/>
      <c r="C3" s="246"/>
      <c r="D3" s="246"/>
      <c r="E3" s="246"/>
    </row>
    <row r="4" spans="1:4" ht="6.75" customHeight="1">
      <c r="A4" s="32"/>
      <c r="B4" s="32"/>
      <c r="C4" s="32"/>
      <c r="D4" s="32"/>
    </row>
    <row r="5" spans="1:4" ht="31.5" customHeight="1">
      <c r="A5" s="52" t="s">
        <v>5</v>
      </c>
      <c r="B5" s="52" t="s">
        <v>8</v>
      </c>
      <c r="C5" s="53" t="s">
        <v>6</v>
      </c>
      <c r="D5" s="54" t="s">
        <v>7</v>
      </c>
    </row>
    <row r="6" spans="1:4" ht="22.5" customHeight="1">
      <c r="A6" s="55" t="s">
        <v>56</v>
      </c>
      <c r="B6" s="56"/>
      <c r="C6" s="57"/>
      <c r="D6" s="58"/>
    </row>
    <row r="7" spans="1:4" ht="22.5" customHeight="1">
      <c r="A7" s="59" t="s">
        <v>114</v>
      </c>
      <c r="B7" s="60" t="s">
        <v>52</v>
      </c>
      <c r="C7" s="240">
        <v>2338.73</v>
      </c>
      <c r="D7" s="212"/>
    </row>
    <row r="8" spans="1:4" ht="22.5" customHeight="1">
      <c r="A8" s="59" t="s">
        <v>115</v>
      </c>
      <c r="B8" s="60" t="s">
        <v>52</v>
      </c>
      <c r="C8" s="240">
        <v>3520360.77</v>
      </c>
      <c r="D8" s="212"/>
    </row>
    <row r="9" spans="1:4" ht="22.5" customHeight="1">
      <c r="A9" s="59" t="s">
        <v>116</v>
      </c>
      <c r="B9" s="60" t="s">
        <v>52</v>
      </c>
      <c r="C9" s="240">
        <v>116.64</v>
      </c>
      <c r="D9" s="212"/>
    </row>
    <row r="10" spans="1:6" ht="22.5" customHeight="1">
      <c r="A10" s="61" t="s">
        <v>57</v>
      </c>
      <c r="B10" s="60"/>
      <c r="C10" s="240"/>
      <c r="D10" s="212"/>
      <c r="F10" s="20"/>
    </row>
    <row r="11" spans="1:6" ht="22.5" customHeight="1">
      <c r="A11" s="59" t="s">
        <v>117</v>
      </c>
      <c r="B11" s="60" t="s">
        <v>53</v>
      </c>
      <c r="C11" s="240">
        <v>11196970.13</v>
      </c>
      <c r="D11" s="212"/>
      <c r="F11" s="20"/>
    </row>
    <row r="12" spans="1:6" ht="22.5" customHeight="1">
      <c r="A12" s="59" t="s">
        <v>118</v>
      </c>
      <c r="B12" s="60" t="s">
        <v>53</v>
      </c>
      <c r="C12" s="240">
        <v>5412761</v>
      </c>
      <c r="D12" s="212"/>
      <c r="F12" s="20"/>
    </row>
    <row r="13" spans="1:6" ht="22.5" customHeight="1">
      <c r="A13" s="59" t="s">
        <v>215</v>
      </c>
      <c r="B13" s="60" t="s">
        <v>53</v>
      </c>
      <c r="C13" s="240">
        <v>3023058.9</v>
      </c>
      <c r="D13" s="212"/>
      <c r="F13" s="20"/>
    </row>
    <row r="14" spans="1:6" ht="22.5" customHeight="1">
      <c r="A14" s="59" t="s">
        <v>101</v>
      </c>
      <c r="B14" s="60">
        <v>701</v>
      </c>
      <c r="C14" s="240">
        <v>4234393.07</v>
      </c>
      <c r="D14" s="212"/>
      <c r="F14" s="20"/>
    </row>
    <row r="15" spans="1:6" ht="22.5" customHeight="1">
      <c r="A15" s="59" t="s">
        <v>107</v>
      </c>
      <c r="B15" s="60">
        <v>702</v>
      </c>
      <c r="C15" s="240">
        <v>5000</v>
      </c>
      <c r="D15" s="212"/>
      <c r="F15" s="20"/>
    </row>
    <row r="16" spans="1:6" ht="22.5" customHeight="1">
      <c r="A16" s="59" t="s">
        <v>103</v>
      </c>
      <c r="B16" s="60">
        <v>703</v>
      </c>
      <c r="C16" s="240">
        <v>19481442</v>
      </c>
      <c r="D16" s="212"/>
      <c r="F16" s="20"/>
    </row>
    <row r="17" spans="1:6" ht="22.5" customHeight="1">
      <c r="A17" s="59" t="s">
        <v>249</v>
      </c>
      <c r="B17" s="60"/>
      <c r="C17" s="240">
        <v>0</v>
      </c>
      <c r="D17" s="212"/>
      <c r="F17" s="20"/>
    </row>
    <row r="18" spans="1:6" ht="22.5" customHeight="1">
      <c r="A18" s="61" t="s">
        <v>58</v>
      </c>
      <c r="B18" s="62"/>
      <c r="C18" s="240"/>
      <c r="D18" s="212"/>
      <c r="F18" s="20"/>
    </row>
    <row r="19" spans="1:6" ht="22.5" customHeight="1">
      <c r="A19" s="59" t="s">
        <v>86</v>
      </c>
      <c r="B19" s="63" t="s">
        <v>83</v>
      </c>
      <c r="C19" s="240">
        <v>3898.86</v>
      </c>
      <c r="D19" s="212"/>
      <c r="F19" s="20"/>
    </row>
    <row r="20" spans="1:6" ht="22.5" customHeight="1">
      <c r="A20" s="59" t="s">
        <v>82</v>
      </c>
      <c r="B20" s="63" t="s">
        <v>55</v>
      </c>
      <c r="C20" s="241">
        <v>252000</v>
      </c>
      <c r="D20" s="212"/>
      <c r="F20" s="20"/>
    </row>
    <row r="21" spans="1:6" ht="22.5" customHeight="1">
      <c r="A21" s="59" t="s">
        <v>105</v>
      </c>
      <c r="B21" s="63" t="s">
        <v>106</v>
      </c>
      <c r="C21" s="241">
        <v>52340</v>
      </c>
      <c r="D21" s="212"/>
      <c r="F21" s="20"/>
    </row>
    <row r="22" spans="1:6" ht="22.5" customHeight="1">
      <c r="A22" s="59" t="s">
        <v>59</v>
      </c>
      <c r="B22" s="63" t="s">
        <v>48</v>
      </c>
      <c r="C22" s="241">
        <v>479918.74</v>
      </c>
      <c r="D22" s="212"/>
      <c r="F22" s="20"/>
    </row>
    <row r="23" spans="1:6" ht="22.5" customHeight="1">
      <c r="A23" s="59" t="s">
        <v>109</v>
      </c>
      <c r="B23" s="62">
        <v>6000</v>
      </c>
      <c r="C23" s="241">
        <v>1215913</v>
      </c>
      <c r="D23" s="212"/>
      <c r="F23" s="20"/>
    </row>
    <row r="24" spans="1:6" ht="22.5" customHeight="1">
      <c r="A24" s="59" t="s">
        <v>108</v>
      </c>
      <c r="B24" s="62">
        <v>100</v>
      </c>
      <c r="C24" s="241">
        <v>2865496</v>
      </c>
      <c r="D24" s="212"/>
      <c r="F24" s="20"/>
    </row>
    <row r="25" spans="1:6" ht="22.5" customHeight="1">
      <c r="A25" s="59" t="s">
        <v>110</v>
      </c>
      <c r="B25" s="62">
        <v>101</v>
      </c>
      <c r="C25" s="213">
        <v>224410</v>
      </c>
      <c r="D25" s="212"/>
      <c r="F25" s="20"/>
    </row>
    <row r="26" spans="1:6" ht="22.5" customHeight="1">
      <c r="A26" s="59" t="s">
        <v>111</v>
      </c>
      <c r="B26" s="62">
        <v>102</v>
      </c>
      <c r="C26" s="213">
        <v>874880</v>
      </c>
      <c r="D26" s="212"/>
      <c r="F26" s="20"/>
    </row>
    <row r="27" spans="1:6" ht="22.5" customHeight="1">
      <c r="A27" s="59" t="s">
        <v>60</v>
      </c>
      <c r="B27" s="62">
        <v>200</v>
      </c>
      <c r="C27" s="213">
        <v>89865</v>
      </c>
      <c r="D27" s="212"/>
      <c r="F27" s="20"/>
    </row>
    <row r="28" spans="1:6" ht="22.5" customHeight="1">
      <c r="A28" s="59" t="s">
        <v>112</v>
      </c>
      <c r="B28" s="62" t="s">
        <v>113</v>
      </c>
      <c r="C28" s="213">
        <v>9000</v>
      </c>
      <c r="D28" s="212"/>
      <c r="F28" s="20"/>
    </row>
    <row r="29" spans="1:6" ht="22.5" customHeight="1">
      <c r="A29" s="59" t="s">
        <v>61</v>
      </c>
      <c r="B29" s="62">
        <v>250</v>
      </c>
      <c r="C29" s="213">
        <v>1488580.53</v>
      </c>
      <c r="D29" s="212"/>
      <c r="F29" s="20"/>
    </row>
    <row r="30" spans="1:6" ht="22.5" customHeight="1">
      <c r="A30" s="59" t="s">
        <v>62</v>
      </c>
      <c r="B30" s="62">
        <v>270</v>
      </c>
      <c r="C30" s="213">
        <v>336839.5</v>
      </c>
      <c r="D30" s="212"/>
      <c r="F30" s="20"/>
    </row>
    <row r="31" spans="1:6" ht="22.5" customHeight="1">
      <c r="A31" s="59" t="s">
        <v>37</v>
      </c>
      <c r="B31" s="62">
        <v>6270</v>
      </c>
      <c r="C31" s="213">
        <v>0</v>
      </c>
      <c r="D31" s="212"/>
      <c r="F31" s="20"/>
    </row>
    <row r="32" spans="1:6" ht="22.5" customHeight="1">
      <c r="A32" s="59" t="s">
        <v>38</v>
      </c>
      <c r="B32" s="62">
        <v>300</v>
      </c>
      <c r="C32" s="213">
        <v>145110.77</v>
      </c>
      <c r="D32" s="212"/>
      <c r="F32" s="20"/>
    </row>
    <row r="33" spans="1:6" ht="22.5" customHeight="1">
      <c r="A33" s="59" t="s">
        <v>39</v>
      </c>
      <c r="B33" s="62">
        <v>400</v>
      </c>
      <c r="C33" s="213">
        <v>127500</v>
      </c>
      <c r="D33" s="212"/>
      <c r="F33" s="20"/>
    </row>
    <row r="34" spans="1:6" ht="22.5" customHeight="1">
      <c r="A34" s="59" t="s">
        <v>63</v>
      </c>
      <c r="B34" s="62">
        <v>450</v>
      </c>
      <c r="C34" s="213">
        <v>46830</v>
      </c>
      <c r="D34" s="212"/>
      <c r="F34" s="20"/>
    </row>
    <row r="35" spans="1:6" ht="22.5" customHeight="1">
      <c r="A35" s="59" t="s">
        <v>64</v>
      </c>
      <c r="B35" s="62">
        <v>500</v>
      </c>
      <c r="C35" s="213">
        <v>0</v>
      </c>
      <c r="D35" s="212"/>
      <c r="F35" s="20"/>
    </row>
    <row r="36" spans="1:6" ht="23.25">
      <c r="A36" s="59" t="s">
        <v>85</v>
      </c>
      <c r="B36" s="62">
        <v>550</v>
      </c>
      <c r="C36" s="213">
        <v>0</v>
      </c>
      <c r="D36" s="212"/>
      <c r="F36" s="20"/>
    </row>
    <row r="37" spans="1:6" ht="23.25">
      <c r="A37" s="59" t="s">
        <v>87</v>
      </c>
      <c r="B37" s="62">
        <v>600</v>
      </c>
      <c r="C37" s="211"/>
      <c r="D37" s="242">
        <v>2161300</v>
      </c>
      <c r="F37" s="20"/>
    </row>
    <row r="38" spans="1:4" ht="23.25">
      <c r="A38" s="59" t="s">
        <v>65</v>
      </c>
      <c r="B38" s="62">
        <v>700</v>
      </c>
      <c r="C38" s="211"/>
      <c r="D38" s="242">
        <v>23442815.5</v>
      </c>
    </row>
    <row r="39" spans="1:4" ht="23.25">
      <c r="A39" s="59" t="s">
        <v>66</v>
      </c>
      <c r="B39" s="62">
        <v>703</v>
      </c>
      <c r="C39" s="211"/>
      <c r="D39" s="242">
        <v>8635487.26</v>
      </c>
    </row>
    <row r="40" spans="1:4" ht="23.25">
      <c r="A40" s="59" t="s">
        <v>102</v>
      </c>
      <c r="B40" s="62">
        <v>800</v>
      </c>
      <c r="C40" s="211"/>
      <c r="D40" s="242">
        <v>5330890.5</v>
      </c>
    </row>
    <row r="41" spans="1:4" ht="23.25">
      <c r="A41" s="59" t="s">
        <v>104</v>
      </c>
      <c r="B41" s="62">
        <v>801</v>
      </c>
      <c r="C41" s="211"/>
      <c r="D41" s="242">
        <v>4746328.17</v>
      </c>
    </row>
    <row r="42" spans="1:4" ht="23.25">
      <c r="A42" s="59" t="s">
        <v>67</v>
      </c>
      <c r="B42" s="62">
        <v>821</v>
      </c>
      <c r="C42" s="211"/>
      <c r="D42" s="242">
        <v>10481455.62</v>
      </c>
    </row>
    <row r="43" spans="1:4" ht="23.25">
      <c r="A43" s="64" t="s">
        <v>99</v>
      </c>
      <c r="B43" s="65">
        <v>900</v>
      </c>
      <c r="C43" s="214"/>
      <c r="D43" s="243">
        <v>290746.59</v>
      </c>
    </row>
    <row r="44" spans="1:4" ht="27" thickBot="1">
      <c r="A44" s="35" t="s">
        <v>49</v>
      </c>
      <c r="B44" s="34"/>
      <c r="C44" s="215">
        <f>SUM(C7:C43)</f>
        <v>55089023.64000001</v>
      </c>
      <c r="D44" s="216">
        <f>SUM(D37:D43)</f>
        <v>55089023.64</v>
      </c>
    </row>
    <row r="45" ht="24" thickTop="1"/>
    <row r="52" spans="1:5" ht="23.25">
      <c r="A52" s="245"/>
      <c r="B52" s="245"/>
      <c r="C52" s="245"/>
      <c r="D52" s="245"/>
      <c r="E52" s="245"/>
    </row>
    <row r="53" spans="1:5" ht="23.25">
      <c r="A53" s="244"/>
      <c r="B53" s="244"/>
      <c r="C53" s="244"/>
      <c r="D53" s="244"/>
      <c r="E53" s="244"/>
    </row>
    <row r="54" spans="1:5" ht="23.25">
      <c r="A54" s="244"/>
      <c r="B54" s="244"/>
      <c r="C54" s="244"/>
      <c r="D54" s="244"/>
      <c r="E54" s="244"/>
    </row>
    <row r="56" ht="23.25">
      <c r="C56" s="21"/>
    </row>
    <row r="57" ht="23.25">
      <c r="C57" s="21"/>
    </row>
    <row r="58" ht="23.25">
      <c r="C58" s="21"/>
    </row>
  </sheetData>
  <sheetProtection/>
  <mergeCells count="6">
    <mergeCell ref="A53:E53"/>
    <mergeCell ref="A54:E54"/>
    <mergeCell ref="A52:E52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3"/>
  <sheetViews>
    <sheetView tabSelected="1" zoomScalePageLayoutView="0" workbookViewId="0" topLeftCell="A79">
      <selection activeCell="C89" sqref="C89"/>
    </sheetView>
  </sheetViews>
  <sheetFormatPr defaultColWidth="9.140625" defaultRowHeight="21.75"/>
  <cols>
    <col min="1" max="2" width="17.140625" style="1" customWidth="1"/>
    <col min="3" max="3" width="42.7109375" style="1" customWidth="1"/>
    <col min="4" max="4" width="9.140625" style="1" customWidth="1"/>
    <col min="5" max="5" width="15.7109375" style="1" customWidth="1"/>
    <col min="6" max="16384" width="9.140625" style="1" customWidth="1"/>
  </cols>
  <sheetData>
    <row r="3" spans="1:5" ht="26.25">
      <c r="A3" s="246" t="s">
        <v>119</v>
      </c>
      <c r="B3" s="246"/>
      <c r="C3" s="246"/>
      <c r="D3" s="246"/>
      <c r="E3" s="246"/>
    </row>
    <row r="4" spans="1:5" ht="25.5" customHeight="1">
      <c r="A4" s="246" t="s">
        <v>10</v>
      </c>
      <c r="B4" s="246"/>
      <c r="C4" s="246"/>
      <c r="D4" s="246"/>
      <c r="E4" s="246"/>
    </row>
    <row r="5" ht="22.5" customHeight="1">
      <c r="E5" s="14" t="s">
        <v>231</v>
      </c>
    </row>
    <row r="6" spans="1:5" ht="22.5" customHeight="1">
      <c r="A6" s="246" t="s">
        <v>11</v>
      </c>
      <c r="B6" s="246"/>
      <c r="C6" s="246"/>
      <c r="D6" s="246"/>
      <c r="E6" s="246"/>
    </row>
    <row r="7" spans="1:5" ht="22.5" customHeight="1" thickBot="1">
      <c r="A7" s="8" t="s">
        <v>255</v>
      </c>
      <c r="B7" s="8"/>
      <c r="C7" s="8"/>
      <c r="D7" s="8"/>
      <c r="E7" s="8"/>
    </row>
    <row r="8" spans="1:5" ht="24" customHeight="1" thickTop="1">
      <c r="A8" s="247" t="s">
        <v>12</v>
      </c>
      <c r="B8" s="248"/>
      <c r="C8" s="9"/>
      <c r="D8" s="12"/>
      <c r="E8" s="219" t="s">
        <v>15</v>
      </c>
    </row>
    <row r="9" spans="1:5" ht="23.25">
      <c r="A9" s="217" t="s">
        <v>13</v>
      </c>
      <c r="B9" s="217" t="s">
        <v>14</v>
      </c>
      <c r="C9" s="27" t="s">
        <v>5</v>
      </c>
      <c r="D9" s="13" t="s">
        <v>8</v>
      </c>
      <c r="E9" s="217" t="s">
        <v>14</v>
      </c>
    </row>
    <row r="10" spans="1:5" ht="22.5" thickBot="1">
      <c r="A10" s="218" t="s">
        <v>4</v>
      </c>
      <c r="B10" s="218" t="s">
        <v>4</v>
      </c>
      <c r="C10" s="10"/>
      <c r="D10" s="15"/>
      <c r="E10" s="218" t="s">
        <v>4</v>
      </c>
    </row>
    <row r="11" spans="1:5" ht="22.5" thickTop="1">
      <c r="A11" s="221"/>
      <c r="B11" s="220">
        <v>23275384.3</v>
      </c>
      <c r="C11" s="14" t="s">
        <v>17</v>
      </c>
      <c r="D11" s="2"/>
      <c r="E11" s="220">
        <v>22740334.47</v>
      </c>
    </row>
    <row r="12" spans="1:5" ht="21.75">
      <c r="A12" s="221"/>
      <c r="B12" s="221"/>
      <c r="C12" s="16" t="s">
        <v>47</v>
      </c>
      <c r="D12" s="2"/>
      <c r="E12" s="221"/>
    </row>
    <row r="13" spans="1:5" ht="21.75">
      <c r="A13" s="221">
        <v>198800</v>
      </c>
      <c r="B13" s="221">
        <f>970+1320+1370+10104.58</f>
        <v>13764.58</v>
      </c>
      <c r="C13" s="14" t="s">
        <v>18</v>
      </c>
      <c r="D13" s="17" t="s">
        <v>25</v>
      </c>
      <c r="E13" s="221">
        <v>10104.58</v>
      </c>
    </row>
    <row r="14" spans="1:5" ht="21.75">
      <c r="A14" s="222">
        <v>78140</v>
      </c>
      <c r="B14" s="221">
        <f>3136+6493.9+7411.5+7296</f>
        <v>24337.4</v>
      </c>
      <c r="C14" s="14" t="s">
        <v>19</v>
      </c>
      <c r="D14" s="17" t="s">
        <v>26</v>
      </c>
      <c r="E14" s="221">
        <v>7296</v>
      </c>
    </row>
    <row r="15" spans="1:5" ht="21.75">
      <c r="A15" s="221">
        <v>551000</v>
      </c>
      <c r="B15" s="222">
        <f>3000+3000+3000+3004.71</f>
        <v>12004.71</v>
      </c>
      <c r="C15" s="14" t="s">
        <v>20</v>
      </c>
      <c r="D15" s="17" t="s">
        <v>27</v>
      </c>
      <c r="E15" s="222">
        <v>3004.71</v>
      </c>
    </row>
    <row r="16" spans="1:5" ht="21.75">
      <c r="A16" s="221">
        <v>0</v>
      </c>
      <c r="B16" s="221">
        <v>0</v>
      </c>
      <c r="C16" s="14" t="s">
        <v>21</v>
      </c>
      <c r="D16" s="17" t="s">
        <v>28</v>
      </c>
      <c r="E16" s="221">
        <v>0</v>
      </c>
    </row>
    <row r="17" spans="1:5" ht="21.75">
      <c r="A17" s="221">
        <v>51000</v>
      </c>
      <c r="B17" s="222">
        <f>972+1750+1744+1636</f>
        <v>6102</v>
      </c>
      <c r="C17" s="14" t="s">
        <v>22</v>
      </c>
      <c r="D17" s="17" t="s">
        <v>29</v>
      </c>
      <c r="E17" s="222">
        <v>1636</v>
      </c>
    </row>
    <row r="18" spans="1:5" ht="21.75">
      <c r="A18" s="222">
        <v>0</v>
      </c>
      <c r="B18" s="222">
        <v>0</v>
      </c>
      <c r="C18" s="14" t="s">
        <v>23</v>
      </c>
      <c r="D18" s="17" t="s">
        <v>30</v>
      </c>
      <c r="E18" s="222">
        <v>0</v>
      </c>
    </row>
    <row r="19" spans="1:5" ht="21.75">
      <c r="A19" s="221">
        <v>16700000</v>
      </c>
      <c r="B19" s="222">
        <f>1074486.69+1195190.08+327539.96+6736.2</f>
        <v>2603952.93</v>
      </c>
      <c r="C19" s="14" t="s">
        <v>24</v>
      </c>
      <c r="D19" s="17" t="s">
        <v>31</v>
      </c>
      <c r="E19" s="222">
        <v>6736.2</v>
      </c>
    </row>
    <row r="20" spans="1:5" ht="21.75">
      <c r="A20" s="221">
        <v>10250000</v>
      </c>
      <c r="B20" s="222">
        <f>2811702+2811703</f>
        <v>5623405</v>
      </c>
      <c r="C20" s="14" t="s">
        <v>97</v>
      </c>
      <c r="D20" s="17" t="s">
        <v>32</v>
      </c>
      <c r="E20" s="222">
        <v>2811703</v>
      </c>
    </row>
    <row r="21" spans="1:5" ht="22.5" thickBot="1">
      <c r="A21" s="223">
        <f>SUM(A13:A20)</f>
        <v>27828940</v>
      </c>
      <c r="B21" s="223">
        <f>SUM(B13:B20)</f>
        <v>8283566.62</v>
      </c>
      <c r="D21" s="13"/>
      <c r="E21" s="226">
        <f>SUM(E13:E20)</f>
        <v>2840480.49</v>
      </c>
    </row>
    <row r="22" spans="2:5" ht="22.5" thickTop="1">
      <c r="B22" s="222">
        <f>1325549+539200+333140</f>
        <v>2197889</v>
      </c>
      <c r="C22" s="14" t="s">
        <v>68</v>
      </c>
      <c r="D22" s="18">
        <v>62000</v>
      </c>
      <c r="E22" s="222">
        <v>333140</v>
      </c>
    </row>
    <row r="23" spans="2:5" ht="21.75">
      <c r="B23" s="222" t="s">
        <v>54</v>
      </c>
      <c r="C23" s="14" t="s">
        <v>88</v>
      </c>
      <c r="D23" s="36" t="s">
        <v>90</v>
      </c>
      <c r="E23" s="222" t="s">
        <v>54</v>
      </c>
    </row>
    <row r="24" spans="2:5" ht="21.75">
      <c r="B24" s="222">
        <f>5000+5000</f>
        <v>10000</v>
      </c>
      <c r="C24" s="14" t="s">
        <v>69</v>
      </c>
      <c r="D24" s="36" t="s">
        <v>55</v>
      </c>
      <c r="E24" s="222"/>
    </row>
    <row r="25" spans="2:5" ht="21.75">
      <c r="B25" s="222">
        <f>11445+1250150</f>
        <v>1261595</v>
      </c>
      <c r="C25" s="14" t="s">
        <v>232</v>
      </c>
      <c r="D25" s="36" t="s">
        <v>48</v>
      </c>
      <c r="E25" s="222">
        <v>0</v>
      </c>
    </row>
    <row r="26" spans="2:5" ht="21.75">
      <c r="B26" s="222">
        <f>3334.56</f>
        <v>3334.56</v>
      </c>
      <c r="C26" s="14" t="s">
        <v>51</v>
      </c>
      <c r="D26" s="18">
        <v>700</v>
      </c>
      <c r="E26" s="222">
        <v>0</v>
      </c>
    </row>
    <row r="27" spans="2:5" ht="21.75">
      <c r="B27" s="224">
        <f>31933.72+12283.64+30806.43+21493.36</f>
        <v>96517.15000000001</v>
      </c>
      <c r="C27" s="14" t="s">
        <v>89</v>
      </c>
      <c r="D27" s="18">
        <v>900</v>
      </c>
      <c r="E27" s="224">
        <v>21493.36</v>
      </c>
    </row>
    <row r="28" spans="2:5" ht="21.75">
      <c r="B28" s="221"/>
      <c r="D28" s="13"/>
      <c r="E28" s="221"/>
    </row>
    <row r="29" spans="2:5" ht="21.75">
      <c r="B29" s="221"/>
      <c r="D29" s="13"/>
      <c r="E29" s="221"/>
    </row>
    <row r="30" spans="2:5" ht="21.75">
      <c r="B30" s="221"/>
      <c r="D30" s="13"/>
      <c r="E30" s="221"/>
    </row>
    <row r="31" spans="2:5" ht="21.75">
      <c r="B31" s="221"/>
      <c r="D31" s="2"/>
      <c r="E31" s="221"/>
    </row>
    <row r="32" spans="2:5" ht="21.75">
      <c r="B32" s="224"/>
      <c r="D32" s="2"/>
      <c r="E32" s="224"/>
    </row>
    <row r="33" spans="2:5" ht="21.75">
      <c r="B33" s="225">
        <f>SUM(B22:B32)</f>
        <v>3569335.71</v>
      </c>
      <c r="D33" s="2"/>
      <c r="E33" s="221">
        <f>SUM(E22:E32)</f>
        <v>354633.36</v>
      </c>
    </row>
    <row r="34" spans="2:5" ht="26.25" customHeight="1" thickBot="1">
      <c r="B34" s="223">
        <f>SUM(B33+B21)</f>
        <v>11852902.33</v>
      </c>
      <c r="C34" s="11" t="s">
        <v>16</v>
      </c>
      <c r="D34" s="3"/>
      <c r="E34" s="223">
        <f>SUM(E33+E21)</f>
        <v>3195113.85</v>
      </c>
    </row>
    <row r="35" spans="2:5" ht="22.5" thickTop="1">
      <c r="B35" s="4"/>
      <c r="C35" s="11"/>
      <c r="D35" s="4"/>
      <c r="E35" s="44"/>
    </row>
    <row r="36" spans="2:5" ht="21.75">
      <c r="B36" s="4"/>
      <c r="C36" s="11"/>
      <c r="D36" s="4"/>
      <c r="E36" s="44"/>
    </row>
    <row r="37" spans="2:5" ht="21.75">
      <c r="B37" s="4"/>
      <c r="C37" s="11"/>
      <c r="D37" s="4"/>
      <c r="E37" s="4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1:3" ht="22.5" customHeight="1">
      <c r="A44" s="4"/>
      <c r="B44" s="4"/>
      <c r="C44" s="4"/>
    </row>
    <row r="45" spans="1:3" s="167" customFormat="1" ht="22.5" customHeight="1">
      <c r="A45" s="166"/>
      <c r="B45" s="166"/>
      <c r="C45" s="166"/>
    </row>
    <row r="46" spans="1:6" s="167" customFormat="1" ht="22.5" customHeight="1">
      <c r="A46" s="249" t="s">
        <v>198</v>
      </c>
      <c r="B46" s="249"/>
      <c r="C46" s="249"/>
      <c r="D46" s="249"/>
      <c r="E46" s="249"/>
      <c r="F46" s="249"/>
    </row>
    <row r="47" spans="1:3" s="167" customFormat="1" ht="22.5" customHeight="1">
      <c r="A47" s="166"/>
      <c r="B47" s="166"/>
      <c r="C47" s="166"/>
    </row>
    <row r="48" spans="1:3" ht="22.5" customHeight="1" thickBot="1">
      <c r="A48" s="4"/>
      <c r="B48" s="4"/>
      <c r="C48" s="4"/>
    </row>
    <row r="49" spans="1:5" ht="24" customHeight="1" thickTop="1">
      <c r="A49" s="247" t="s">
        <v>12</v>
      </c>
      <c r="B49" s="248"/>
      <c r="C49" s="40"/>
      <c r="D49" s="12"/>
      <c r="E49" s="219" t="s">
        <v>15</v>
      </c>
    </row>
    <row r="50" spans="1:5" ht="23.25">
      <c r="A50" s="217" t="s">
        <v>13</v>
      </c>
      <c r="B50" s="217" t="s">
        <v>14</v>
      </c>
      <c r="C50" s="27" t="s">
        <v>5</v>
      </c>
      <c r="D50" s="13" t="s">
        <v>8</v>
      </c>
      <c r="E50" s="217" t="s">
        <v>14</v>
      </c>
    </row>
    <row r="51" spans="1:5" ht="22.5" thickBot="1">
      <c r="A51" s="218" t="s">
        <v>4</v>
      </c>
      <c r="B51" s="218" t="s">
        <v>4</v>
      </c>
      <c r="C51" s="10"/>
      <c r="D51" s="15"/>
      <c r="E51" s="218" t="s">
        <v>4</v>
      </c>
    </row>
    <row r="52" spans="1:5" ht="22.5" thickTop="1">
      <c r="A52" s="2"/>
      <c r="B52" s="2"/>
      <c r="C52" s="16" t="s">
        <v>33</v>
      </c>
      <c r="D52" s="2"/>
      <c r="E52" s="2"/>
    </row>
    <row r="53" spans="1:5" ht="21.75">
      <c r="A53" s="22">
        <v>4043700</v>
      </c>
      <c r="B53" s="222">
        <f>2000+27243.73+380369.9+70305.11</f>
        <v>479918.74</v>
      </c>
      <c r="C53" s="14" t="s">
        <v>34</v>
      </c>
      <c r="D53" s="6" t="s">
        <v>48</v>
      </c>
      <c r="E53" s="222">
        <v>70305.11</v>
      </c>
    </row>
    <row r="54" spans="1:5" ht="21.75">
      <c r="A54" s="22">
        <v>0</v>
      </c>
      <c r="B54" s="222">
        <f>2081+233581+464481</f>
        <v>700143</v>
      </c>
      <c r="C54" s="14" t="s">
        <v>192</v>
      </c>
      <c r="D54" s="6">
        <v>6000</v>
      </c>
      <c r="E54" s="222">
        <v>464481</v>
      </c>
    </row>
    <row r="55" spans="1:5" ht="21.75">
      <c r="A55" s="22">
        <f>3897180+1369800+240000+1295320+1497480+1211160</f>
        <v>9510940</v>
      </c>
      <c r="B55" s="222">
        <f>637935+720345+655383+851113</f>
        <v>2864776</v>
      </c>
      <c r="C55" s="14" t="s">
        <v>193</v>
      </c>
      <c r="D55" s="5">
        <v>100</v>
      </c>
      <c r="E55" s="222">
        <v>851113</v>
      </c>
    </row>
    <row r="56" spans="1:5" ht="21.75">
      <c r="A56" s="22">
        <v>0</v>
      </c>
      <c r="B56" s="222">
        <f>33720+48770+82490+59430</f>
        <v>224410</v>
      </c>
      <c r="C56" s="14" t="s">
        <v>194</v>
      </c>
      <c r="D56" s="5">
        <v>6100</v>
      </c>
      <c r="E56" s="222">
        <v>59430</v>
      </c>
    </row>
    <row r="57" spans="1:5" ht="21.75">
      <c r="A57" s="26">
        <v>2624640</v>
      </c>
      <c r="B57" s="222">
        <f>218720+218720+218720+218720</f>
        <v>874880</v>
      </c>
      <c r="C57" s="14" t="s">
        <v>195</v>
      </c>
      <c r="D57" s="5">
        <v>100</v>
      </c>
      <c r="E57" s="222">
        <v>218720</v>
      </c>
    </row>
    <row r="58" spans="1:5" ht="21.75">
      <c r="A58" s="22">
        <f>254400+107000+5000+41000+56000+41000</f>
        <v>504400</v>
      </c>
      <c r="B58" s="222">
        <f>23400+29815+15300+21350</f>
        <v>89865</v>
      </c>
      <c r="C58" s="14" t="s">
        <v>35</v>
      </c>
      <c r="D58" s="5">
        <v>200</v>
      </c>
      <c r="E58" s="222">
        <v>21350</v>
      </c>
    </row>
    <row r="59" spans="1:5" ht="21.75">
      <c r="A59" s="22">
        <v>0</v>
      </c>
      <c r="B59" s="222">
        <f>3000+3000+3000</f>
        <v>9000</v>
      </c>
      <c r="C59" s="14" t="s">
        <v>196</v>
      </c>
      <c r="D59" s="5">
        <v>6200</v>
      </c>
      <c r="E59" s="222">
        <v>0</v>
      </c>
    </row>
    <row r="60" spans="1:5" ht="21.75">
      <c r="A60" s="22">
        <f>1182000+291000+105000+120000+1751000+75000+150000+597000+1295000+400000+600000+325000</f>
        <v>6891000</v>
      </c>
      <c r="B60" s="222">
        <f>211300+419103.5+293528.9+471347.13</f>
        <v>1395279.53</v>
      </c>
      <c r="C60" s="14" t="s">
        <v>36</v>
      </c>
      <c r="D60" s="5">
        <v>250</v>
      </c>
      <c r="E60" s="222">
        <v>471347.13</v>
      </c>
    </row>
    <row r="61" spans="1:5" ht="21.75">
      <c r="A61" s="22">
        <f>450000+65000+105000+140000+305920+40000+670000+230000+50000+37000</f>
        <v>2092920</v>
      </c>
      <c r="B61" s="222">
        <f>180980.9+155858.6</f>
        <v>336839.5</v>
      </c>
      <c r="C61" s="14" t="s">
        <v>37</v>
      </c>
      <c r="D61" s="5">
        <v>270</v>
      </c>
      <c r="E61" s="222">
        <v>155858.6</v>
      </c>
    </row>
    <row r="62" spans="1:5" ht="21.75">
      <c r="A62" s="22">
        <v>0</v>
      </c>
      <c r="B62" s="222">
        <v>0</v>
      </c>
      <c r="C62" s="14" t="s">
        <v>197</v>
      </c>
      <c r="D62" s="5">
        <v>6270</v>
      </c>
      <c r="E62" s="222">
        <v>0</v>
      </c>
    </row>
    <row r="63" spans="1:5" ht="21.75">
      <c r="A63" s="22">
        <f>490000+10000+40000+3000</f>
        <v>543000</v>
      </c>
      <c r="B63" s="222">
        <v>145110.77</v>
      </c>
      <c r="C63" s="14" t="s">
        <v>38</v>
      </c>
      <c r="D63" s="5">
        <v>300</v>
      </c>
      <c r="E63" s="222">
        <v>37020.14</v>
      </c>
    </row>
    <row r="64" spans="1:5" ht="21.75">
      <c r="A64" s="22">
        <f>18000+76000+75000+200000</f>
        <v>369000</v>
      </c>
      <c r="B64" s="222">
        <f>40000+87500</f>
        <v>127500</v>
      </c>
      <c r="C64" s="14" t="s">
        <v>39</v>
      </c>
      <c r="D64" s="5">
        <v>400</v>
      </c>
      <c r="E64" s="222">
        <v>87500</v>
      </c>
    </row>
    <row r="65" spans="1:5" ht="21.75">
      <c r="A65" s="22">
        <f>100000+136000+307400+70000+70000+100000</f>
        <v>783400</v>
      </c>
      <c r="B65" s="222">
        <f>33980+12850</f>
        <v>46830</v>
      </c>
      <c r="C65" s="14" t="s">
        <v>40</v>
      </c>
      <c r="D65" s="5">
        <v>450</v>
      </c>
      <c r="E65" s="222">
        <v>12850</v>
      </c>
    </row>
    <row r="66" spans="1:5" ht="21.75">
      <c r="A66" s="22">
        <f>456900</f>
        <v>456900</v>
      </c>
      <c r="B66" s="222">
        <v>0</v>
      </c>
      <c r="C66" s="14" t="s">
        <v>41</v>
      </c>
      <c r="D66" s="5">
        <v>500</v>
      </c>
      <c r="E66" s="222">
        <v>0</v>
      </c>
    </row>
    <row r="67" spans="1:5" ht="21.75">
      <c r="A67" s="26">
        <v>0</v>
      </c>
      <c r="B67" s="222">
        <v>0</v>
      </c>
      <c r="C67" s="14" t="s">
        <v>76</v>
      </c>
      <c r="D67" s="5">
        <v>550</v>
      </c>
      <c r="E67" s="222">
        <v>0</v>
      </c>
    </row>
    <row r="68" spans="1:5" ht="22.5" thickBot="1">
      <c r="A68" s="25">
        <f>SUM(A53:A67)</f>
        <v>27819900</v>
      </c>
      <c r="B68" s="227">
        <f>SUM(B53:B67)</f>
        <v>7294552.54</v>
      </c>
      <c r="C68" s="14"/>
      <c r="D68" s="5"/>
      <c r="E68" s="227">
        <f>SUM(E53:E67)</f>
        <v>2449974.98</v>
      </c>
    </row>
    <row r="69" spans="1:5" ht="22.5" thickTop="1">
      <c r="A69" s="24"/>
      <c r="B69" s="222">
        <v>0</v>
      </c>
      <c r="C69" s="14" t="s">
        <v>41</v>
      </c>
      <c r="D69" s="5">
        <v>6500</v>
      </c>
      <c r="E69" s="222">
        <v>0</v>
      </c>
    </row>
    <row r="70" spans="1:5" ht="21.75">
      <c r="A70" s="24"/>
      <c r="B70" s="222">
        <v>0</v>
      </c>
      <c r="C70" s="14" t="s">
        <v>40</v>
      </c>
      <c r="D70" s="5">
        <v>7450</v>
      </c>
      <c r="E70" s="222">
        <v>0</v>
      </c>
    </row>
    <row r="71" spans="1:5" ht="21.75">
      <c r="A71" s="24"/>
      <c r="B71" s="222">
        <v>0</v>
      </c>
      <c r="C71" s="14" t="s">
        <v>98</v>
      </c>
      <c r="D71" s="5"/>
      <c r="E71" s="222">
        <v>0</v>
      </c>
    </row>
    <row r="72" spans="1:5" ht="21.75">
      <c r="A72" s="24"/>
      <c r="B72" s="222">
        <f>42000+47922+7044+258335</f>
        <v>355301</v>
      </c>
      <c r="C72" s="14" t="s">
        <v>70</v>
      </c>
      <c r="D72" s="30" t="s">
        <v>55</v>
      </c>
      <c r="E72" s="222">
        <v>258335</v>
      </c>
    </row>
    <row r="73" spans="1:5" ht="21.75">
      <c r="A73" s="24"/>
      <c r="B73" s="222">
        <f>283690+232800+52340</f>
        <v>568830</v>
      </c>
      <c r="C73" s="14" t="s">
        <v>233</v>
      </c>
      <c r="D73" s="5">
        <v>600</v>
      </c>
      <c r="E73" s="222">
        <v>52340</v>
      </c>
    </row>
    <row r="74" spans="1:5" ht="21.75">
      <c r="A74" s="24"/>
      <c r="B74" s="222">
        <f>2166400+1250150+56800</f>
        <v>3473350</v>
      </c>
      <c r="C74" s="14" t="s">
        <v>234</v>
      </c>
      <c r="D74" s="5">
        <v>600</v>
      </c>
      <c r="E74" s="222">
        <v>0</v>
      </c>
    </row>
    <row r="75" spans="1:5" ht="21.75">
      <c r="A75" s="24"/>
      <c r="B75" s="222">
        <v>0</v>
      </c>
      <c r="C75" s="14" t="s">
        <v>71</v>
      </c>
      <c r="D75" s="5">
        <v>700</v>
      </c>
      <c r="E75" s="222">
        <v>0</v>
      </c>
    </row>
    <row r="76" spans="1:5" ht="21.75">
      <c r="A76" s="24"/>
      <c r="B76" s="222">
        <v>0</v>
      </c>
      <c r="C76" s="14" t="s">
        <v>74</v>
      </c>
      <c r="D76" s="5">
        <v>704</v>
      </c>
      <c r="E76" s="222">
        <v>0</v>
      </c>
    </row>
    <row r="77" spans="1:5" ht="21.75">
      <c r="A77" s="24"/>
      <c r="B77" s="222">
        <f>182770.79+52782.72+25901.24+19192.17</f>
        <v>280646.92</v>
      </c>
      <c r="C77" s="14" t="s">
        <v>201</v>
      </c>
      <c r="D77" s="168">
        <v>900</v>
      </c>
      <c r="E77" s="222">
        <v>19192.17</v>
      </c>
    </row>
    <row r="78" spans="1:5" ht="21.75">
      <c r="A78" s="24"/>
      <c r="B78" s="225">
        <f>SUM(B69:B77)</f>
        <v>4678127.92</v>
      </c>
      <c r="C78" s="11" t="s">
        <v>42</v>
      </c>
      <c r="D78" s="4"/>
      <c r="E78" s="225">
        <f>SUM(E69:E77)</f>
        <v>329867.17</v>
      </c>
    </row>
    <row r="79" spans="1:5" ht="21.75">
      <c r="A79" s="24"/>
      <c r="B79" s="225">
        <f>SUM(B78+B68)</f>
        <v>11972680.46</v>
      </c>
      <c r="C79" s="11" t="s">
        <v>43</v>
      </c>
      <c r="D79" s="4"/>
      <c r="E79" s="225">
        <f>SUM(E78+E68)</f>
        <v>2779842.15</v>
      </c>
    </row>
    <row r="80" spans="1:5" ht="21.75">
      <c r="A80" s="24"/>
      <c r="B80" s="228"/>
      <c r="C80" s="14" t="s">
        <v>46</v>
      </c>
      <c r="E80" s="228">
        <v>415271.7</v>
      </c>
    </row>
    <row r="81" spans="1:5" ht="21.75">
      <c r="A81" s="24"/>
      <c r="B81" s="239" t="s">
        <v>256</v>
      </c>
      <c r="C81" s="11" t="s">
        <v>44</v>
      </c>
      <c r="E81" s="239"/>
    </row>
    <row r="82" spans="1:5" ht="21.75">
      <c r="A82" s="24"/>
      <c r="B82" s="226">
        <v>23155606.17</v>
      </c>
      <c r="C82" s="11" t="s">
        <v>45</v>
      </c>
      <c r="E82" s="226">
        <v>23155606.17</v>
      </c>
    </row>
    <row r="83" spans="1:5" ht="26.25" customHeight="1">
      <c r="A83" s="24"/>
      <c r="B83" s="23"/>
      <c r="C83" s="11"/>
      <c r="E83" s="23"/>
    </row>
    <row r="84" ht="28.5" customHeight="1"/>
    <row r="85" s="19" customFormat="1" ht="21"/>
    <row r="86" s="19" customFormat="1" ht="21"/>
    <row r="87" s="19" customFormat="1" ht="21"/>
  </sheetData>
  <sheetProtection/>
  <mergeCells count="6">
    <mergeCell ref="A3:E3"/>
    <mergeCell ref="A4:E4"/>
    <mergeCell ref="A6:E6"/>
    <mergeCell ref="A49:B49"/>
    <mergeCell ref="A8:B8"/>
    <mergeCell ref="A46:F46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8"/>
  <sheetViews>
    <sheetView view="pageBreakPreview" zoomScaleSheetLayoutView="100" zoomScalePageLayoutView="0" workbookViewId="0" topLeftCell="A115">
      <selection activeCell="B77" sqref="B77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16384" width="9.140625" style="1" customWidth="1"/>
  </cols>
  <sheetData>
    <row r="2" spans="1:2" ht="26.25">
      <c r="A2" s="250" t="s">
        <v>72</v>
      </c>
      <c r="B2" s="250"/>
    </row>
    <row r="3" spans="1:2" ht="26.25">
      <c r="A3" s="250" t="s">
        <v>253</v>
      </c>
      <c r="B3" s="250"/>
    </row>
    <row r="4" spans="1:2" ht="26.25">
      <c r="A4" s="250" t="s">
        <v>91</v>
      </c>
      <c r="B4" s="250"/>
    </row>
    <row r="6" spans="1:2" ht="23.25">
      <c r="A6" s="7" t="s">
        <v>216</v>
      </c>
      <c r="B6" s="29">
        <v>3898.86</v>
      </c>
    </row>
    <row r="7" spans="1:2" ht="22.5" thickBot="1">
      <c r="A7" s="1" t="s">
        <v>92</v>
      </c>
      <c r="B7" s="43">
        <f>SUM(B6)</f>
        <v>3898.86</v>
      </c>
    </row>
    <row r="8" ht="22.5" thickTop="1">
      <c r="B8" s="44"/>
    </row>
    <row r="12" spans="1:3" ht="26.25">
      <c r="A12" s="250" t="s">
        <v>78</v>
      </c>
      <c r="B12" s="250"/>
      <c r="C12" s="250"/>
    </row>
    <row r="13" spans="1:3" ht="26.25">
      <c r="A13" s="250" t="s">
        <v>253</v>
      </c>
      <c r="B13" s="250"/>
      <c r="C13" s="250"/>
    </row>
    <row r="14" spans="1:3" ht="26.25">
      <c r="A14" s="250" t="s">
        <v>73</v>
      </c>
      <c r="B14" s="250"/>
      <c r="C14" s="250"/>
    </row>
    <row r="15" spans="1:2" ht="21.75" customHeight="1">
      <c r="A15" s="37"/>
      <c r="B15" s="37"/>
    </row>
    <row r="16" spans="1:3" ht="24.75" customHeight="1">
      <c r="A16" s="37"/>
      <c r="B16" s="49" t="s">
        <v>217</v>
      </c>
      <c r="C16" s="48" t="s">
        <v>214</v>
      </c>
    </row>
    <row r="17" spans="1:3" ht="23.25">
      <c r="A17" s="7" t="s">
        <v>212</v>
      </c>
      <c r="B17" s="41">
        <v>2105000</v>
      </c>
      <c r="C17" s="29"/>
    </row>
    <row r="18" spans="1:3" ht="23.25">
      <c r="A18" s="51" t="s">
        <v>213</v>
      </c>
      <c r="B18" s="210">
        <v>2105000</v>
      </c>
      <c r="C18" s="29"/>
    </row>
    <row r="19" spans="1:3" ht="23.25">
      <c r="A19" s="7" t="s">
        <v>218</v>
      </c>
      <c r="B19" s="41">
        <v>25000</v>
      </c>
      <c r="C19" s="29"/>
    </row>
    <row r="20" spans="1:3" ht="23.25">
      <c r="A20" s="51" t="s">
        <v>213</v>
      </c>
      <c r="B20" s="210">
        <v>20900</v>
      </c>
      <c r="C20" s="29">
        <v>4100</v>
      </c>
    </row>
    <row r="21" spans="1:3" ht="23.25">
      <c r="A21" s="7" t="s">
        <v>219</v>
      </c>
      <c r="B21" s="21">
        <v>40700</v>
      </c>
      <c r="C21" s="29"/>
    </row>
    <row r="22" spans="1:3" ht="23.25">
      <c r="A22" s="51" t="s">
        <v>213</v>
      </c>
      <c r="B22" s="210">
        <v>40500</v>
      </c>
      <c r="C22" s="29">
        <v>200</v>
      </c>
    </row>
    <row r="23" spans="1:3" ht="23.25">
      <c r="A23" s="7" t="s">
        <v>220</v>
      </c>
      <c r="B23" s="21">
        <v>300000</v>
      </c>
      <c r="C23" s="29">
        <v>300000</v>
      </c>
    </row>
    <row r="24" spans="1:3" ht="23.25">
      <c r="A24" s="7" t="s">
        <v>221</v>
      </c>
      <c r="B24" s="21">
        <v>40000</v>
      </c>
      <c r="C24" s="29">
        <v>40000</v>
      </c>
    </row>
    <row r="25" spans="1:3" ht="23.25">
      <c r="A25" s="7" t="s">
        <v>222</v>
      </c>
      <c r="B25" s="21">
        <v>22000</v>
      </c>
      <c r="C25" s="29"/>
    </row>
    <row r="26" spans="1:3" ht="25.5">
      <c r="A26" s="51" t="s">
        <v>213</v>
      </c>
      <c r="B26" s="238">
        <v>22000</v>
      </c>
      <c r="C26" s="29"/>
    </row>
    <row r="27" spans="1:3" ht="23.25">
      <c r="A27" s="7" t="s">
        <v>223</v>
      </c>
      <c r="B27" s="21">
        <v>16500</v>
      </c>
      <c r="C27" s="29"/>
    </row>
    <row r="28" spans="1:3" ht="25.5">
      <c r="A28" s="51" t="s">
        <v>213</v>
      </c>
      <c r="B28" s="238">
        <v>16500</v>
      </c>
      <c r="C28" s="29"/>
    </row>
    <row r="29" spans="1:3" ht="23.25">
      <c r="A29" s="7" t="s">
        <v>224</v>
      </c>
      <c r="B29" s="21">
        <v>10800</v>
      </c>
      <c r="C29" s="29"/>
    </row>
    <row r="30" spans="1:3" ht="25.5">
      <c r="A30" s="51" t="s">
        <v>213</v>
      </c>
      <c r="B30" s="238">
        <v>10800</v>
      </c>
      <c r="C30" s="29"/>
    </row>
    <row r="31" spans="1:3" ht="23.25">
      <c r="A31" s="7" t="s">
        <v>225</v>
      </c>
      <c r="B31" s="21">
        <v>7500</v>
      </c>
      <c r="C31" s="29"/>
    </row>
    <row r="32" spans="1:3" ht="23.25">
      <c r="A32" s="51" t="s">
        <v>213</v>
      </c>
      <c r="B32" s="210">
        <v>7500</v>
      </c>
      <c r="C32" s="29"/>
    </row>
    <row r="33" spans="1:3" ht="23.25">
      <c r="A33" s="7" t="s">
        <v>226</v>
      </c>
      <c r="B33" s="21">
        <v>1294000</v>
      </c>
      <c r="C33" s="29">
        <v>1294000</v>
      </c>
    </row>
    <row r="34" spans="1:3" ht="23.25">
      <c r="A34" s="7" t="s">
        <v>227</v>
      </c>
      <c r="B34" s="21">
        <v>1250150</v>
      </c>
      <c r="C34" s="29"/>
    </row>
    <row r="35" spans="1:3" ht="23.25">
      <c r="A35" s="51" t="s">
        <v>213</v>
      </c>
      <c r="B35" s="210">
        <v>1250150</v>
      </c>
      <c r="C35" s="29">
        <v>0</v>
      </c>
    </row>
    <row r="36" spans="1:3" ht="23.25">
      <c r="A36" s="7" t="s">
        <v>228</v>
      </c>
      <c r="B36" s="21">
        <v>480000</v>
      </c>
      <c r="C36" s="29">
        <v>480000</v>
      </c>
    </row>
    <row r="37" spans="1:3" ht="23.25">
      <c r="A37" s="7" t="s">
        <v>229</v>
      </c>
      <c r="B37" s="21">
        <v>43000</v>
      </c>
      <c r="C37" s="44">
        <v>43000</v>
      </c>
    </row>
    <row r="38" spans="1:3" ht="24" thickBot="1">
      <c r="A38" s="28" t="s">
        <v>77</v>
      </c>
      <c r="B38" s="50">
        <f>SUM(B17:B37)</f>
        <v>9108000</v>
      </c>
      <c r="C38" s="209">
        <f>SUM(C17:C37)</f>
        <v>2161300</v>
      </c>
    </row>
    <row r="39" spans="1:3" ht="24" thickTop="1">
      <c r="A39" s="28"/>
      <c r="B39" s="31"/>
      <c r="C39" s="4"/>
    </row>
    <row r="40" spans="1:3" ht="26.25">
      <c r="A40" s="37"/>
      <c r="B40" s="37"/>
      <c r="C40" s="37"/>
    </row>
    <row r="41" spans="1:2" ht="26.25">
      <c r="A41" s="250" t="s">
        <v>93</v>
      </c>
      <c r="B41" s="250"/>
    </row>
    <row r="42" spans="1:2" ht="26.25">
      <c r="A42" s="250" t="s">
        <v>253</v>
      </c>
      <c r="B42" s="250"/>
    </row>
    <row r="43" spans="1:2" ht="26.25">
      <c r="A43" s="250" t="s">
        <v>0</v>
      </c>
      <c r="B43" s="250"/>
    </row>
    <row r="44" spans="1:2" ht="26.25">
      <c r="A44" s="37"/>
      <c r="B44" s="37"/>
    </row>
    <row r="45" spans="1:2" ht="23.25">
      <c r="A45" s="7" t="s">
        <v>79</v>
      </c>
      <c r="B45" s="20">
        <v>0</v>
      </c>
    </row>
    <row r="46" spans="1:2" ht="23.25">
      <c r="A46" s="7" t="s">
        <v>81</v>
      </c>
      <c r="B46" s="20">
        <v>265184</v>
      </c>
    </row>
    <row r="47" spans="1:2" ht="23.25">
      <c r="A47" s="7" t="s">
        <v>80</v>
      </c>
      <c r="B47" s="20">
        <v>12997.39</v>
      </c>
    </row>
    <row r="48" spans="1:2" ht="23.25">
      <c r="A48" s="7" t="s">
        <v>250</v>
      </c>
      <c r="B48" s="20">
        <v>940.2</v>
      </c>
    </row>
    <row r="49" spans="1:2" ht="23.25">
      <c r="A49" s="7" t="s">
        <v>230</v>
      </c>
      <c r="B49" s="20">
        <v>11625</v>
      </c>
    </row>
    <row r="50" spans="1:2" ht="24" customHeight="1" thickBot="1">
      <c r="A50" s="7"/>
      <c r="B50" s="42">
        <f>SUM(B45:B49)</f>
        <v>290746.59</v>
      </c>
    </row>
    <row r="51" spans="1:2" ht="24" customHeight="1" thickTop="1">
      <c r="A51" s="7"/>
      <c r="B51" s="47"/>
    </row>
    <row r="52" spans="1:2" ht="26.25">
      <c r="A52" s="250"/>
      <c r="B52" s="250"/>
    </row>
    <row r="53" spans="1:2" ht="26.25">
      <c r="A53" s="250" t="s">
        <v>1</v>
      </c>
      <c r="B53" s="250"/>
    </row>
    <row r="54" spans="1:2" ht="26.25">
      <c r="A54" s="250" t="s">
        <v>253</v>
      </c>
      <c r="B54" s="250"/>
    </row>
    <row r="55" spans="1:2" ht="26.25">
      <c r="A55" s="250" t="s">
        <v>75</v>
      </c>
      <c r="B55" s="250"/>
    </row>
    <row r="56" spans="1:2" ht="24" customHeight="1">
      <c r="A56" s="229" t="s">
        <v>257</v>
      </c>
      <c r="B56" s="169">
        <v>8162</v>
      </c>
    </row>
    <row r="57" spans="1:2" ht="24" customHeight="1">
      <c r="A57" s="229" t="s">
        <v>258</v>
      </c>
      <c r="B57" s="169">
        <v>72.58</v>
      </c>
    </row>
    <row r="58" spans="1:2" ht="25.5" customHeight="1">
      <c r="A58" s="229" t="s">
        <v>259</v>
      </c>
      <c r="B58" s="169">
        <v>400</v>
      </c>
    </row>
    <row r="59" spans="1:6" ht="24" customHeight="1">
      <c r="A59" s="229" t="s">
        <v>243</v>
      </c>
      <c r="B59" s="236">
        <v>1470</v>
      </c>
      <c r="C59" s="45"/>
      <c r="D59" s="230"/>
      <c r="E59" s="232"/>
      <c r="F59" s="235"/>
    </row>
    <row r="60" spans="1:6" ht="24" customHeight="1">
      <c r="A60" s="229" t="s">
        <v>199</v>
      </c>
      <c r="B60" s="236">
        <v>2646</v>
      </c>
      <c r="C60" s="45"/>
      <c r="D60" s="230"/>
      <c r="E60" s="232"/>
      <c r="F60" s="235"/>
    </row>
    <row r="61" spans="1:6" ht="24" customHeight="1">
      <c r="A61" s="229" t="s">
        <v>200</v>
      </c>
      <c r="B61" s="180">
        <v>3500</v>
      </c>
      <c r="C61" s="45"/>
      <c r="D61" s="230"/>
      <c r="E61" s="233"/>
      <c r="F61" s="172"/>
    </row>
    <row r="62" spans="1:6" ht="24" customHeight="1">
      <c r="A62" s="229" t="s">
        <v>244</v>
      </c>
      <c r="B62" s="180">
        <v>100</v>
      </c>
      <c r="C62" s="45"/>
      <c r="D62" s="231"/>
      <c r="E62" s="234"/>
      <c r="F62" s="172"/>
    </row>
    <row r="63" spans="1:6" ht="24" customHeight="1">
      <c r="A63" s="229" t="s">
        <v>260</v>
      </c>
      <c r="B63" s="180">
        <v>500</v>
      </c>
      <c r="C63" s="45"/>
      <c r="D63" s="231"/>
      <c r="E63" s="234"/>
      <c r="F63" s="172"/>
    </row>
    <row r="64" spans="1:6" ht="24" customHeight="1">
      <c r="A64" s="229" t="s">
        <v>251</v>
      </c>
      <c r="B64" s="180">
        <v>550</v>
      </c>
      <c r="C64" s="45"/>
      <c r="D64" s="231"/>
      <c r="E64" s="234"/>
      <c r="F64" s="172"/>
    </row>
    <row r="65" spans="1:6" ht="24" customHeight="1">
      <c r="A65" s="229" t="s">
        <v>245</v>
      </c>
      <c r="B65" s="180">
        <v>3000</v>
      </c>
      <c r="C65" s="45"/>
      <c r="D65" s="230"/>
      <c r="E65" s="233"/>
      <c r="F65" s="172"/>
    </row>
    <row r="66" spans="1:6" ht="24" customHeight="1">
      <c r="A66" s="229" t="s">
        <v>261</v>
      </c>
      <c r="B66" s="180">
        <v>4.71</v>
      </c>
      <c r="C66" s="45"/>
      <c r="D66" s="230"/>
      <c r="E66" s="233"/>
      <c r="F66" s="172"/>
    </row>
    <row r="67" spans="1:6" ht="24" customHeight="1">
      <c r="A67" s="229" t="s">
        <v>246</v>
      </c>
      <c r="B67" s="180">
        <v>176</v>
      </c>
      <c r="C67" s="45"/>
      <c r="D67" s="230"/>
      <c r="E67" s="234"/>
      <c r="F67" s="172"/>
    </row>
    <row r="68" spans="1:6" ht="24" customHeight="1">
      <c r="A68" s="229" t="s">
        <v>247</v>
      </c>
      <c r="B68" s="180">
        <v>1460</v>
      </c>
      <c r="C68" s="45"/>
      <c r="D68" s="230"/>
      <c r="E68" s="234"/>
      <c r="F68" s="172"/>
    </row>
    <row r="69" spans="1:6" ht="24" customHeight="1">
      <c r="A69" s="229" t="s">
        <v>262</v>
      </c>
      <c r="B69" s="180">
        <v>6406.4</v>
      </c>
      <c r="C69" s="45"/>
      <c r="D69" s="230"/>
      <c r="E69" s="234"/>
      <c r="F69" s="172"/>
    </row>
    <row r="70" spans="1:6" ht="24" customHeight="1">
      <c r="A70" s="229" t="s">
        <v>248</v>
      </c>
      <c r="B70" s="180">
        <v>329.8</v>
      </c>
      <c r="C70" s="45"/>
      <c r="D70" s="230"/>
      <c r="E70" s="234"/>
      <c r="F70" s="172"/>
    </row>
    <row r="71" spans="1:6" ht="24" customHeight="1">
      <c r="A71" s="229" t="s">
        <v>263</v>
      </c>
      <c r="B71" s="180">
        <v>2811703</v>
      </c>
      <c r="C71" s="45"/>
      <c r="D71" s="230"/>
      <c r="E71" s="234"/>
      <c r="F71" s="172"/>
    </row>
    <row r="72" spans="1:6" ht="24" customHeight="1">
      <c r="A72" s="229" t="s">
        <v>264</v>
      </c>
      <c r="B72" s="180">
        <v>70275</v>
      </c>
      <c r="C72" s="45"/>
      <c r="D72" s="230"/>
      <c r="E72" s="234"/>
      <c r="F72" s="172"/>
    </row>
    <row r="73" spans="1:6" ht="24" customHeight="1">
      <c r="A73" s="229" t="s">
        <v>265</v>
      </c>
      <c r="B73" s="180">
        <v>110865</v>
      </c>
      <c r="C73" s="45"/>
      <c r="D73" s="230"/>
      <c r="E73" s="234"/>
      <c r="F73" s="172"/>
    </row>
    <row r="74" spans="1:6" ht="24" customHeight="1">
      <c r="A74" s="229" t="s">
        <v>266</v>
      </c>
      <c r="B74" s="180">
        <v>146000</v>
      </c>
      <c r="C74" s="45"/>
      <c r="D74" s="230"/>
      <c r="E74" s="234"/>
      <c r="F74" s="172"/>
    </row>
    <row r="75" spans="1:6" ht="24" customHeight="1">
      <c r="A75" s="229" t="s">
        <v>267</v>
      </c>
      <c r="B75" s="180">
        <v>6000</v>
      </c>
      <c r="C75" s="45"/>
      <c r="D75" s="230"/>
      <c r="E75" s="234"/>
      <c r="F75" s="172"/>
    </row>
    <row r="76" spans="1:6" ht="22.5" customHeight="1" thickBot="1">
      <c r="A76" s="229"/>
      <c r="B76" s="237">
        <f>SUM(B56:B75)</f>
        <v>3173620.49</v>
      </c>
      <c r="C76" s="33"/>
      <c r="D76" s="172"/>
      <c r="E76" s="233"/>
      <c r="F76" s="172"/>
    </row>
    <row r="77" spans="1:2" ht="22.5" customHeight="1" thickTop="1">
      <c r="A77" s="37"/>
      <c r="B77" s="37"/>
    </row>
    <row r="78" spans="1:2" ht="23.25">
      <c r="A78" s="7"/>
      <c r="B78" s="41"/>
    </row>
    <row r="79" spans="1:2" ht="26.25">
      <c r="A79" s="250" t="s">
        <v>2</v>
      </c>
      <c r="B79" s="250"/>
    </row>
    <row r="80" spans="1:2" ht="26.25">
      <c r="A80" s="250" t="s">
        <v>253</v>
      </c>
      <c r="B80" s="250"/>
    </row>
    <row r="81" spans="1:2" ht="26.25">
      <c r="A81" s="250" t="s">
        <v>91</v>
      </c>
      <c r="B81" s="250"/>
    </row>
    <row r="82" spans="1:2" ht="23.25">
      <c r="A82" s="7"/>
      <c r="B82" s="41"/>
    </row>
    <row r="83" spans="1:2" ht="23.25">
      <c r="A83" s="7"/>
      <c r="B83" s="41"/>
    </row>
    <row r="84" spans="1:2" ht="24" thickBot="1">
      <c r="A84" s="28" t="s">
        <v>96</v>
      </c>
      <c r="B84" s="39">
        <f>SUM(B83)</f>
        <v>0</v>
      </c>
    </row>
    <row r="85" spans="1:2" ht="24" thickTop="1">
      <c r="A85" s="28"/>
      <c r="B85" s="41"/>
    </row>
    <row r="86" spans="1:2" ht="23.25">
      <c r="A86" s="28"/>
      <c r="B86" s="41"/>
    </row>
    <row r="87" spans="1:2" ht="23.25">
      <c r="A87" s="7"/>
      <c r="B87" s="41"/>
    </row>
    <row r="88" spans="1:2" ht="23.25">
      <c r="A88" s="7"/>
      <c r="B88" s="41"/>
    </row>
    <row r="89" spans="1:2" ht="23.25">
      <c r="A89" s="7"/>
      <c r="B89" s="41"/>
    </row>
    <row r="90" spans="1:2" ht="26.25">
      <c r="A90" s="250" t="s">
        <v>94</v>
      </c>
      <c r="B90" s="250"/>
    </row>
    <row r="91" spans="1:2" ht="26.25">
      <c r="A91" s="250" t="s">
        <v>253</v>
      </c>
      <c r="B91" s="250"/>
    </row>
    <row r="92" spans="1:2" ht="26.25">
      <c r="A92" s="250" t="s">
        <v>0</v>
      </c>
      <c r="B92" s="250"/>
    </row>
    <row r="93" spans="1:2" ht="18.75" customHeight="1">
      <c r="A93" s="37"/>
      <c r="B93" s="37"/>
    </row>
    <row r="94" spans="1:2" ht="23.25">
      <c r="A94" s="7" t="s">
        <v>84</v>
      </c>
      <c r="B94" s="169">
        <v>2003.34</v>
      </c>
    </row>
    <row r="95" spans="1:2" ht="23.25">
      <c r="A95" s="7" t="s">
        <v>191</v>
      </c>
      <c r="B95" s="169">
        <v>940.2</v>
      </c>
    </row>
    <row r="96" spans="1:2" ht="23.25">
      <c r="A96" s="7" t="s">
        <v>211</v>
      </c>
      <c r="B96" s="169">
        <v>11621</v>
      </c>
    </row>
    <row r="97" spans="1:2" ht="23.25">
      <c r="A97" s="7" t="s">
        <v>242</v>
      </c>
      <c r="B97" s="20">
        <v>6925</v>
      </c>
    </row>
    <row r="98" spans="1:2" ht="23.25">
      <c r="A98" s="7" t="s">
        <v>254</v>
      </c>
      <c r="B98" s="20">
        <v>3.82</v>
      </c>
    </row>
    <row r="99" spans="1:2" ht="24" thickBot="1">
      <c r="A99" s="28" t="s">
        <v>3</v>
      </c>
      <c r="B99" s="38">
        <f>SUM(B94:B98)</f>
        <v>21493.36</v>
      </c>
    </row>
    <row r="100" spans="1:2" ht="24" thickTop="1">
      <c r="A100" s="7"/>
      <c r="B100" s="20"/>
    </row>
    <row r="101" spans="1:2" ht="23.25">
      <c r="A101" s="7"/>
      <c r="B101" s="20"/>
    </row>
    <row r="102" spans="1:2" ht="26.25">
      <c r="A102" s="37"/>
      <c r="B102" s="46"/>
    </row>
    <row r="103" spans="1:2" ht="26.25">
      <c r="A103" s="37"/>
      <c r="B103" s="37"/>
    </row>
    <row r="104" spans="1:2" ht="26.25">
      <c r="A104" s="250" t="s">
        <v>95</v>
      </c>
      <c r="B104" s="250"/>
    </row>
    <row r="105" spans="1:2" ht="26.25">
      <c r="A105" s="250" t="s">
        <v>253</v>
      </c>
      <c r="B105" s="250"/>
    </row>
    <row r="106" spans="1:2" ht="26.25">
      <c r="A106" s="250" t="s">
        <v>0</v>
      </c>
      <c r="B106" s="250"/>
    </row>
    <row r="107" spans="1:2" ht="26.25">
      <c r="A107" s="37"/>
      <c r="B107" s="37"/>
    </row>
    <row r="108" spans="1:2" ht="23.25">
      <c r="A108" s="7" t="s">
        <v>84</v>
      </c>
      <c r="B108" s="169">
        <v>4785.57</v>
      </c>
    </row>
    <row r="109" spans="1:2" ht="23.25">
      <c r="A109" s="7" t="s">
        <v>191</v>
      </c>
      <c r="B109" s="169">
        <v>906.6</v>
      </c>
    </row>
    <row r="110" spans="1:2" ht="23.25">
      <c r="A110" s="7" t="s">
        <v>211</v>
      </c>
      <c r="B110" s="169">
        <v>13500</v>
      </c>
    </row>
    <row r="111" spans="1:2" ht="23.25">
      <c r="A111" s="7" t="s">
        <v>242</v>
      </c>
      <c r="B111" s="20">
        <v>0</v>
      </c>
    </row>
    <row r="112" spans="1:2" ht="24" thickBot="1">
      <c r="A112" s="28" t="s">
        <v>3</v>
      </c>
      <c r="B112" s="38">
        <f>SUM(B108:B111)</f>
        <v>19192.17</v>
      </c>
    </row>
    <row r="113" spans="1:2" ht="24" thickTop="1">
      <c r="A113" s="7"/>
      <c r="B113" s="20"/>
    </row>
    <row r="114" spans="1:2" ht="26.25">
      <c r="A114" s="250"/>
      <c r="B114" s="250"/>
    </row>
    <row r="115" spans="1:2" ht="26.25">
      <c r="A115" s="250"/>
      <c r="B115" s="250"/>
    </row>
    <row r="116" spans="1:2" ht="26.25">
      <c r="A116" s="250"/>
      <c r="B116" s="250"/>
    </row>
    <row r="117" spans="1:2" ht="18.75" customHeight="1">
      <c r="A117" s="37"/>
      <c r="B117" s="37"/>
    </row>
    <row r="118" spans="1:2" ht="23.25">
      <c r="A118" s="7"/>
      <c r="B118" s="31"/>
    </row>
    <row r="119" spans="1:2" ht="23.25">
      <c r="A119" s="28"/>
      <c r="B119" s="31"/>
    </row>
    <row r="120" spans="1:2" ht="23.25">
      <c r="A120" s="7"/>
      <c r="B120" s="20"/>
    </row>
    <row r="121" spans="1:2" ht="23.25">
      <c r="A121" s="7"/>
      <c r="B121" s="20"/>
    </row>
    <row r="122" spans="1:2" ht="23.25">
      <c r="A122" s="7"/>
      <c r="B122" s="20"/>
    </row>
    <row r="123" spans="1:2" ht="23.25">
      <c r="A123" s="7"/>
      <c r="B123" s="20"/>
    </row>
    <row r="124" spans="1:2" ht="23.25">
      <c r="A124" s="7"/>
      <c r="B124" s="20"/>
    </row>
    <row r="125" spans="1:2" ht="23.25">
      <c r="A125" s="7"/>
      <c r="B125" s="20"/>
    </row>
    <row r="126" spans="1:2" ht="23.25">
      <c r="A126" s="7"/>
      <c r="B126" s="20"/>
    </row>
    <row r="127" spans="1:2" ht="23.25">
      <c r="A127" s="7"/>
      <c r="B127" s="20"/>
    </row>
    <row r="128" spans="1:2" ht="23.25">
      <c r="A128" s="7"/>
      <c r="B128" s="20"/>
    </row>
  </sheetData>
  <sheetProtection/>
  <mergeCells count="25">
    <mergeCell ref="A92:B92"/>
    <mergeCell ref="A54:B54"/>
    <mergeCell ref="A55:B55"/>
    <mergeCell ref="A81:B81"/>
    <mergeCell ref="A91:B91"/>
    <mergeCell ref="A80:B80"/>
    <mergeCell ref="A90:B90"/>
    <mergeCell ref="A79:B79"/>
    <mergeCell ref="A53:B53"/>
    <mergeCell ref="A12:C12"/>
    <mergeCell ref="A13:C13"/>
    <mergeCell ref="A14:C14"/>
    <mergeCell ref="A116:B116"/>
    <mergeCell ref="A115:B115"/>
    <mergeCell ref="A104:B104"/>
    <mergeCell ref="A105:B105"/>
    <mergeCell ref="A114:B114"/>
    <mergeCell ref="A106:B106"/>
    <mergeCell ref="A2:B2"/>
    <mergeCell ref="A3:B3"/>
    <mergeCell ref="A4:B4"/>
    <mergeCell ref="A52:B52"/>
    <mergeCell ref="A42:B42"/>
    <mergeCell ref="A41:B41"/>
    <mergeCell ref="A43:B43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22">
      <selection activeCell="G6" sqref="G6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4.75" customHeight="1">
      <c r="D1" s="165" t="s">
        <v>190</v>
      </c>
    </row>
    <row r="2" spans="1:4" ht="24.75" customHeight="1">
      <c r="A2" s="251" t="s">
        <v>119</v>
      </c>
      <c r="B2" s="251"/>
      <c r="C2" s="251"/>
      <c r="D2" s="251"/>
    </row>
    <row r="3" spans="1:4" ht="24.75" customHeight="1">
      <c r="A3" s="251" t="s">
        <v>189</v>
      </c>
      <c r="B3" s="251"/>
      <c r="C3" s="251"/>
      <c r="D3" s="251"/>
    </row>
    <row r="4" spans="1:4" ht="24.75" customHeight="1">
      <c r="A4" s="252" t="s">
        <v>253</v>
      </c>
      <c r="B4" s="252"/>
      <c r="C4" s="252"/>
      <c r="D4" s="252"/>
    </row>
    <row r="5" spans="1:4" ht="29.25" customHeight="1">
      <c r="A5" s="159" t="s">
        <v>5</v>
      </c>
      <c r="B5" s="159" t="s">
        <v>8</v>
      </c>
      <c r="C5" s="159" t="s">
        <v>120</v>
      </c>
      <c r="D5" s="160" t="s">
        <v>121</v>
      </c>
    </row>
    <row r="6" spans="1:4" ht="23.25">
      <c r="A6" s="66" t="s">
        <v>122</v>
      </c>
      <c r="B6" s="67"/>
      <c r="C6" s="68"/>
      <c r="D6" s="69"/>
    </row>
    <row r="7" spans="1:4" ht="23.25">
      <c r="A7" s="70" t="s">
        <v>123</v>
      </c>
      <c r="B7" s="71" t="s">
        <v>124</v>
      </c>
      <c r="C7" s="72"/>
      <c r="D7" s="73"/>
    </row>
    <row r="8" spans="1:4" ht="23.25">
      <c r="A8" s="74" t="s">
        <v>125</v>
      </c>
      <c r="B8" s="75" t="s">
        <v>126</v>
      </c>
      <c r="C8" s="76">
        <v>165000</v>
      </c>
      <c r="D8" s="78">
        <f>8162</f>
        <v>8162</v>
      </c>
    </row>
    <row r="9" spans="1:4" ht="23.25">
      <c r="A9" s="74" t="s">
        <v>127</v>
      </c>
      <c r="B9" s="75" t="s">
        <v>128</v>
      </c>
      <c r="C9" s="76">
        <v>10000</v>
      </c>
      <c r="D9" s="78">
        <f>72.58</f>
        <v>72.58</v>
      </c>
    </row>
    <row r="10" spans="1:4" ht="23.25">
      <c r="A10" s="74" t="s">
        <v>129</v>
      </c>
      <c r="B10" s="75" t="s">
        <v>130</v>
      </c>
      <c r="C10" s="76">
        <v>13000</v>
      </c>
      <c r="D10" s="78">
        <f>400</f>
        <v>400</v>
      </c>
    </row>
    <row r="11" spans="1:4" ht="24" thickBot="1">
      <c r="A11" s="74" t="s">
        <v>131</v>
      </c>
      <c r="B11" s="79" t="s">
        <v>132</v>
      </c>
      <c r="C11" s="80">
        <v>10800</v>
      </c>
      <c r="D11" s="81">
        <f>970+1320+1370+1470</f>
        <v>5130</v>
      </c>
    </row>
    <row r="12" spans="1:4" ht="22.5" customHeight="1" thickBot="1">
      <c r="A12" s="82" t="s">
        <v>49</v>
      </c>
      <c r="B12" s="83"/>
      <c r="C12" s="84">
        <f>C8+C9+C10+C11</f>
        <v>198800</v>
      </c>
      <c r="D12" s="84">
        <f>SUM(D8:D11)</f>
        <v>13764.58</v>
      </c>
    </row>
    <row r="13" spans="1:4" ht="23.25">
      <c r="A13" s="85" t="s">
        <v>133</v>
      </c>
      <c r="B13" s="86" t="s">
        <v>134</v>
      </c>
      <c r="C13" s="73"/>
      <c r="D13" s="87"/>
    </row>
    <row r="14" spans="1:4" ht="23.25">
      <c r="A14" s="88" t="s">
        <v>135</v>
      </c>
      <c r="B14" s="89" t="s">
        <v>136</v>
      </c>
      <c r="C14" s="78">
        <v>19440</v>
      </c>
      <c r="D14" s="78">
        <f>1746+2376+2466+2646</f>
        <v>9234</v>
      </c>
    </row>
    <row r="15" spans="1:4" ht="23.25">
      <c r="A15" s="88" t="s">
        <v>137</v>
      </c>
      <c r="B15" s="89" t="s">
        <v>138</v>
      </c>
      <c r="C15" s="78">
        <v>900</v>
      </c>
      <c r="D15" s="78">
        <f>42.9+65.5</f>
        <v>108.4</v>
      </c>
    </row>
    <row r="16" spans="1:4" ht="23.25">
      <c r="A16" s="88" t="s">
        <v>139</v>
      </c>
      <c r="B16" s="89" t="s">
        <v>140</v>
      </c>
      <c r="C16" s="77">
        <v>46000</v>
      </c>
      <c r="D16" s="78">
        <f>1090+3550+3080+3500</f>
        <v>11220</v>
      </c>
    </row>
    <row r="17" spans="1:4" ht="23.25">
      <c r="A17" s="88" t="s">
        <v>141</v>
      </c>
      <c r="B17" s="89" t="s">
        <v>142</v>
      </c>
      <c r="C17" s="77">
        <v>1300</v>
      </c>
      <c r="D17" s="78">
        <f>200+180+100+100</f>
        <v>580</v>
      </c>
    </row>
    <row r="18" spans="1:4" ht="23.25">
      <c r="A18" s="88" t="s">
        <v>143</v>
      </c>
      <c r="B18" s="89"/>
      <c r="C18" s="77">
        <v>500</v>
      </c>
      <c r="D18" s="78">
        <f>100+30</f>
        <v>130</v>
      </c>
    </row>
    <row r="19" spans="1:4" ht="23.25">
      <c r="A19" s="88" t="s">
        <v>144</v>
      </c>
      <c r="B19" s="89" t="s">
        <v>145</v>
      </c>
      <c r="C19" s="77">
        <v>5000</v>
      </c>
      <c r="D19" s="90">
        <v>0</v>
      </c>
    </row>
    <row r="20" spans="1:4" ht="23.25">
      <c r="A20" s="91" t="s">
        <v>146</v>
      </c>
      <c r="B20" s="75" t="s">
        <v>147</v>
      </c>
      <c r="C20" s="92">
        <v>1000</v>
      </c>
      <c r="D20" s="90">
        <f>100+400+500</f>
        <v>1000</v>
      </c>
    </row>
    <row r="21" spans="1:4" ht="23.25">
      <c r="A21" s="93" t="s">
        <v>148</v>
      </c>
      <c r="B21" s="89" t="s">
        <v>149</v>
      </c>
      <c r="C21" s="77">
        <v>1000</v>
      </c>
      <c r="D21" s="90">
        <f>1100+550</f>
        <v>1650</v>
      </c>
    </row>
    <row r="22" spans="1:4" ht="23.25">
      <c r="A22" s="93" t="s">
        <v>150</v>
      </c>
      <c r="B22" s="89"/>
      <c r="C22" s="77"/>
      <c r="D22" s="90"/>
    </row>
    <row r="23" spans="1:4" ht="23.25">
      <c r="A23" s="88" t="s">
        <v>151</v>
      </c>
      <c r="B23" s="89" t="s">
        <v>152</v>
      </c>
      <c r="C23" s="78">
        <v>2000</v>
      </c>
      <c r="D23" s="90">
        <v>0</v>
      </c>
    </row>
    <row r="24" spans="1:4" ht="23.25">
      <c r="A24" s="88" t="s">
        <v>153</v>
      </c>
      <c r="B24" s="75" t="s">
        <v>154</v>
      </c>
      <c r="C24" s="92">
        <v>500</v>
      </c>
      <c r="D24" s="90">
        <f>20+20</f>
        <v>40</v>
      </c>
    </row>
    <row r="25" spans="1:4" ht="24" thickBot="1">
      <c r="A25" s="94" t="s">
        <v>155</v>
      </c>
      <c r="B25" s="75" t="s">
        <v>156</v>
      </c>
      <c r="C25" s="92">
        <v>500</v>
      </c>
      <c r="D25" s="90">
        <f>225+150</f>
        <v>375</v>
      </c>
    </row>
    <row r="26" spans="1:4" ht="24" thickBot="1">
      <c r="A26" s="95" t="s">
        <v>49</v>
      </c>
      <c r="B26" s="83"/>
      <c r="C26" s="84">
        <f>SUM(C14:C25)</f>
        <v>78140</v>
      </c>
      <c r="D26" s="96">
        <f>SUM(D14:D25)</f>
        <v>24337.4</v>
      </c>
    </row>
    <row r="27" spans="1:4" ht="23.25">
      <c r="A27" s="70" t="s">
        <v>157</v>
      </c>
      <c r="B27" s="97" t="s">
        <v>158</v>
      </c>
      <c r="C27" s="68"/>
      <c r="D27" s="69"/>
    </row>
    <row r="28" spans="1:4" ht="23.25">
      <c r="A28" s="74" t="s">
        <v>159</v>
      </c>
      <c r="B28" s="75" t="s">
        <v>160</v>
      </c>
      <c r="C28" s="76">
        <v>515000</v>
      </c>
      <c r="D28" s="90">
        <f>4.71</f>
        <v>4.71</v>
      </c>
    </row>
    <row r="29" spans="1:4" ht="23.25">
      <c r="A29" s="74" t="s">
        <v>161</v>
      </c>
      <c r="B29" s="79" t="s">
        <v>160</v>
      </c>
      <c r="C29" s="80">
        <v>0</v>
      </c>
      <c r="D29" s="98"/>
    </row>
    <row r="30" spans="1:4" ht="24" thickBot="1">
      <c r="A30" s="74" t="s">
        <v>252</v>
      </c>
      <c r="B30" s="79" t="s">
        <v>160</v>
      </c>
      <c r="C30" s="80">
        <v>36000</v>
      </c>
      <c r="D30" s="98">
        <f>3000+3000+3000+3000</f>
        <v>12000</v>
      </c>
    </row>
    <row r="31" spans="1:4" ht="24" thickBot="1">
      <c r="A31" s="99" t="s">
        <v>49</v>
      </c>
      <c r="B31" s="100"/>
      <c r="C31" s="101">
        <f>SUM(C28:C30)</f>
        <v>551000</v>
      </c>
      <c r="D31" s="102">
        <f>SUM(D28:D30)</f>
        <v>12004.71</v>
      </c>
    </row>
    <row r="32" spans="1:4" ht="23.25">
      <c r="A32" s="103" t="s">
        <v>162</v>
      </c>
      <c r="B32" s="104" t="s">
        <v>163</v>
      </c>
      <c r="C32" s="105"/>
      <c r="D32" s="106"/>
    </row>
    <row r="33" spans="1:4" ht="23.25">
      <c r="A33" s="107" t="s">
        <v>164</v>
      </c>
      <c r="B33" s="108" t="s">
        <v>165</v>
      </c>
      <c r="C33" s="109">
        <v>20000</v>
      </c>
      <c r="D33" s="90">
        <v>0</v>
      </c>
    </row>
    <row r="34" spans="1:4" ht="23.25">
      <c r="A34" s="88" t="s">
        <v>166</v>
      </c>
      <c r="B34" s="110" t="s">
        <v>167</v>
      </c>
      <c r="C34" s="77">
        <v>1000</v>
      </c>
      <c r="D34" s="111">
        <f>62+106+164+176</f>
        <v>508</v>
      </c>
    </row>
    <row r="35" spans="1:4" ht="24" thickBot="1">
      <c r="A35" s="88" t="s">
        <v>168</v>
      </c>
      <c r="B35" s="112" t="s">
        <v>169</v>
      </c>
      <c r="C35" s="113">
        <v>30000</v>
      </c>
      <c r="D35" s="114">
        <f>910+1644+1580+1460</f>
        <v>5594</v>
      </c>
    </row>
    <row r="36" spans="1:4" ht="24" thickBot="1">
      <c r="A36" s="82" t="s">
        <v>49</v>
      </c>
      <c r="B36" s="115"/>
      <c r="C36" s="116">
        <f>SUM(C33:C35)</f>
        <v>51000</v>
      </c>
      <c r="D36" s="117">
        <f>SUM(D33:D35)</f>
        <v>6102</v>
      </c>
    </row>
    <row r="37" spans="1:4" ht="23.25">
      <c r="A37" s="118" t="s">
        <v>170</v>
      </c>
      <c r="B37" s="119"/>
      <c r="C37" s="73"/>
      <c r="D37" s="87"/>
    </row>
    <row r="38" spans="1:4" ht="23.25">
      <c r="A38" s="85" t="s">
        <v>171</v>
      </c>
      <c r="B38" s="119">
        <v>420000</v>
      </c>
      <c r="C38" s="73"/>
      <c r="D38" s="120"/>
    </row>
    <row r="39" spans="1:4" ht="23.25">
      <c r="A39" s="88" t="s">
        <v>172</v>
      </c>
      <c r="B39" s="121">
        <v>421002</v>
      </c>
      <c r="C39" s="77">
        <v>15000000</v>
      </c>
      <c r="D39" s="122">
        <f>1070672.64+1040983.56+61934.92</f>
        <v>2173591.12</v>
      </c>
    </row>
    <row r="40" spans="1:4" ht="23.25">
      <c r="A40" s="88" t="s">
        <v>173</v>
      </c>
      <c r="B40" s="121">
        <v>421003</v>
      </c>
      <c r="C40" s="77">
        <v>500000</v>
      </c>
      <c r="D40" s="122">
        <f>53669.94+60520.68</f>
        <v>114190.62</v>
      </c>
    </row>
    <row r="41" spans="1:4" ht="23.25">
      <c r="A41" s="88" t="s">
        <v>174</v>
      </c>
      <c r="B41" s="121">
        <v>421005</v>
      </c>
      <c r="C41" s="77">
        <v>30000</v>
      </c>
      <c r="D41" s="122">
        <f>6406.4</f>
        <v>6406.4</v>
      </c>
    </row>
    <row r="42" spans="1:4" ht="23.25">
      <c r="A42" s="88" t="s">
        <v>175</v>
      </c>
      <c r="B42" s="121">
        <v>421006</v>
      </c>
      <c r="C42" s="77">
        <v>320000</v>
      </c>
      <c r="D42" s="122">
        <f>25418.15+59165.15</f>
        <v>84583.3</v>
      </c>
    </row>
    <row r="43" spans="1:4" ht="23.25">
      <c r="A43" s="123" t="s">
        <v>176</v>
      </c>
      <c r="B43" s="121">
        <v>421007</v>
      </c>
      <c r="C43" s="77">
        <v>500000</v>
      </c>
      <c r="D43" s="122">
        <f>54879.43+117853.21+329.8</f>
        <v>173062.44</v>
      </c>
    </row>
    <row r="44" spans="1:4" ht="23.25">
      <c r="A44" s="107" t="s">
        <v>177</v>
      </c>
      <c r="B44" s="121">
        <v>421012</v>
      </c>
      <c r="C44" s="77">
        <v>30000</v>
      </c>
      <c r="D44" s="124">
        <v>0</v>
      </c>
    </row>
    <row r="45" spans="1:4" ht="23.25">
      <c r="A45" s="88" t="s">
        <v>178</v>
      </c>
      <c r="B45" s="121">
        <v>421013</v>
      </c>
      <c r="C45" s="77">
        <v>20000</v>
      </c>
      <c r="D45" s="122">
        <f>3814.05</f>
        <v>3814.05</v>
      </c>
    </row>
    <row r="46" spans="1:4" ht="24" thickBot="1">
      <c r="A46" s="93" t="s">
        <v>179</v>
      </c>
      <c r="B46" s="125">
        <v>421015</v>
      </c>
      <c r="C46" s="126">
        <v>300000</v>
      </c>
      <c r="D46" s="122">
        <f>20239+28066</f>
        <v>48305</v>
      </c>
    </row>
    <row r="47" spans="1:4" ht="24" thickBot="1">
      <c r="A47" s="82" t="s">
        <v>49</v>
      </c>
      <c r="B47" s="127"/>
      <c r="C47" s="128">
        <f>SUM(C39:C46)</f>
        <v>16700000</v>
      </c>
      <c r="D47" s="102">
        <f>SUM(D39:D46)</f>
        <v>2603952.9299999997</v>
      </c>
    </row>
    <row r="48" spans="1:4" ht="23.25">
      <c r="A48" s="129" t="s">
        <v>170</v>
      </c>
      <c r="B48" s="130"/>
      <c r="C48" s="131"/>
      <c r="D48" s="132"/>
    </row>
    <row r="49" spans="1:4" ht="23.25">
      <c r="A49" s="133" t="s">
        <v>180</v>
      </c>
      <c r="B49" s="134">
        <v>430000</v>
      </c>
      <c r="C49" s="135"/>
      <c r="D49" s="136"/>
    </row>
    <row r="50" spans="1:4" ht="24" thickBot="1">
      <c r="A50" s="137" t="s">
        <v>181</v>
      </c>
      <c r="B50" s="138">
        <v>431002</v>
      </c>
      <c r="C50" s="139">
        <v>10250000</v>
      </c>
      <c r="D50" s="122">
        <f>2811702+2811703</f>
        <v>5623405</v>
      </c>
    </row>
    <row r="51" spans="1:4" ht="24" thickBot="1">
      <c r="A51" s="95" t="s">
        <v>49</v>
      </c>
      <c r="B51" s="140"/>
      <c r="C51" s="101">
        <f>SUM(C50)</f>
        <v>10250000</v>
      </c>
      <c r="D51" s="102">
        <f>SUM(D50)</f>
        <v>5623405</v>
      </c>
    </row>
    <row r="52" spans="1:4" ht="23.25">
      <c r="A52" s="141" t="s">
        <v>182</v>
      </c>
      <c r="B52" s="142"/>
      <c r="C52" s="143"/>
      <c r="D52" s="144"/>
    </row>
    <row r="53" spans="1:4" ht="23.25">
      <c r="A53" s="145" t="s">
        <v>183</v>
      </c>
      <c r="B53" s="134">
        <v>440000</v>
      </c>
      <c r="C53" s="139"/>
      <c r="D53" s="146"/>
    </row>
    <row r="54" spans="1:4" ht="23.25">
      <c r="A54" s="147" t="s">
        <v>184</v>
      </c>
      <c r="B54" s="148"/>
      <c r="C54" s="136"/>
      <c r="D54" s="122">
        <f>549600+366400</f>
        <v>916000</v>
      </c>
    </row>
    <row r="55" spans="1:4" ht="23.25">
      <c r="A55" s="149" t="s">
        <v>185</v>
      </c>
      <c r="B55" s="148"/>
      <c r="C55" s="136"/>
      <c r="D55" s="122">
        <f>172800+172800</f>
        <v>345600</v>
      </c>
    </row>
    <row r="56" spans="1:4" ht="23.25">
      <c r="A56" s="149" t="s">
        <v>186</v>
      </c>
      <c r="B56" s="150"/>
      <c r="C56" s="162"/>
      <c r="D56" s="122">
        <f>59436+70275</f>
        <v>129711</v>
      </c>
    </row>
    <row r="57" spans="1:4" ht="23.25">
      <c r="A57" s="149" t="s">
        <v>235</v>
      </c>
      <c r="B57" s="150"/>
      <c r="C57" s="162"/>
      <c r="D57" s="122">
        <f>144000+146000</f>
        <v>290000</v>
      </c>
    </row>
    <row r="58" spans="1:4" ht="23.25">
      <c r="A58" s="153" t="s">
        <v>236</v>
      </c>
      <c r="B58" s="150"/>
      <c r="C58" s="162"/>
      <c r="D58" s="122">
        <f>114693</f>
        <v>114693</v>
      </c>
    </row>
    <row r="59" spans="1:4" ht="23.25">
      <c r="A59" s="149" t="s">
        <v>237</v>
      </c>
      <c r="B59" s="150"/>
      <c r="C59" s="162"/>
      <c r="D59" s="122">
        <f>148020+110865</f>
        <v>258885</v>
      </c>
    </row>
    <row r="60" spans="1:4" ht="23.25">
      <c r="A60" s="149" t="s">
        <v>238</v>
      </c>
      <c r="B60" s="150"/>
      <c r="C60" s="162"/>
      <c r="D60" s="122">
        <f>6000</f>
        <v>6000</v>
      </c>
    </row>
    <row r="61" spans="1:4" ht="23.25">
      <c r="A61" s="149" t="s">
        <v>239</v>
      </c>
      <c r="B61" s="150"/>
      <c r="C61" s="162"/>
      <c r="D61" s="122">
        <f>87500</f>
        <v>87500</v>
      </c>
    </row>
    <row r="62" spans="1:4" ht="23.25">
      <c r="A62" s="149" t="s">
        <v>240</v>
      </c>
      <c r="B62" s="150"/>
      <c r="C62" s="162"/>
      <c r="D62" s="122">
        <f>37500</f>
        <v>37500</v>
      </c>
    </row>
    <row r="63" spans="1:4" ht="24" thickBot="1">
      <c r="A63" s="149" t="s">
        <v>241</v>
      </c>
      <c r="B63" s="150"/>
      <c r="C63" s="162"/>
      <c r="D63" s="122">
        <f>6000+6000</f>
        <v>12000</v>
      </c>
    </row>
    <row r="64" spans="1:4" ht="24" thickBot="1">
      <c r="A64" s="151" t="s">
        <v>49</v>
      </c>
      <c r="B64" s="140"/>
      <c r="C64" s="128"/>
      <c r="D64" s="117">
        <f>SUM(D54:D63)</f>
        <v>2197889</v>
      </c>
    </row>
    <row r="65" spans="1:4" ht="21.75" customHeight="1">
      <c r="A65" s="152" t="s">
        <v>187</v>
      </c>
      <c r="B65" s="142"/>
      <c r="C65" s="163"/>
      <c r="D65" s="161"/>
    </row>
    <row r="66" spans="1:4" ht="21.75" customHeight="1" thickBot="1">
      <c r="A66" s="153"/>
      <c r="B66" s="73"/>
      <c r="C66" s="164"/>
      <c r="D66" s="122">
        <v>0</v>
      </c>
    </row>
    <row r="67" spans="1:4" ht="21.75" customHeight="1" thickBot="1">
      <c r="A67" s="154" t="s">
        <v>49</v>
      </c>
      <c r="B67" s="140"/>
      <c r="C67" s="101"/>
      <c r="D67" s="102">
        <f>SUM(D66:D66)</f>
        <v>0</v>
      </c>
    </row>
    <row r="68" spans="1:4" ht="21.75" customHeight="1" thickBot="1">
      <c r="A68" s="155" t="s">
        <v>188</v>
      </c>
      <c r="B68" s="156"/>
      <c r="C68" s="157">
        <f>C12+C26+C31+C36+C47+C51+C64+C67</f>
        <v>27828940</v>
      </c>
      <c r="D68" s="158">
        <f>D12+D26+D31+D36+D47+D51+D64+D67</f>
        <v>10481455.62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7">
      <selection activeCell="J12" sqref="J12"/>
    </sheetView>
  </sheetViews>
  <sheetFormatPr defaultColWidth="9.140625" defaultRowHeight="21.75"/>
  <cols>
    <col min="1" max="1" width="17.00390625" style="0" customWidth="1"/>
    <col min="2" max="2" width="20.7109375" style="0" customWidth="1"/>
    <col min="3" max="3" width="39.8515625" style="0" customWidth="1"/>
    <col min="4" max="4" width="17.28125" style="0" customWidth="1"/>
  </cols>
  <sheetData>
    <row r="1" spans="1:4" ht="23.25">
      <c r="A1" s="253" t="s">
        <v>119</v>
      </c>
      <c r="B1" s="254"/>
      <c r="C1" s="255" t="s">
        <v>202</v>
      </c>
      <c r="D1" s="256"/>
    </row>
    <row r="2" spans="1:4" ht="23.25">
      <c r="A2" s="173" t="s">
        <v>203</v>
      </c>
      <c r="B2" s="174"/>
      <c r="C2" s="257" t="s">
        <v>204</v>
      </c>
      <c r="D2" s="258"/>
    </row>
    <row r="3" spans="1:4" ht="21.75" customHeight="1">
      <c r="A3" s="175" t="s">
        <v>268</v>
      </c>
      <c r="B3" s="176"/>
      <c r="C3" s="177"/>
      <c r="D3" s="178">
        <v>4131237.45</v>
      </c>
    </row>
    <row r="4" spans="1:4" ht="21.75" customHeight="1">
      <c r="A4" s="179" t="s">
        <v>205</v>
      </c>
      <c r="B4" s="180"/>
      <c r="C4" s="181"/>
      <c r="D4" s="170"/>
    </row>
    <row r="5" spans="1:4" ht="21.75" customHeight="1">
      <c r="A5" s="182" t="s">
        <v>206</v>
      </c>
      <c r="B5" s="183" t="s">
        <v>207</v>
      </c>
      <c r="C5" s="184" t="s">
        <v>208</v>
      </c>
      <c r="D5" s="185" t="s">
        <v>209</v>
      </c>
    </row>
    <row r="6" spans="1:4" ht="21.75" customHeight="1">
      <c r="A6" s="186" t="s">
        <v>269</v>
      </c>
      <c r="B6" s="187" t="s">
        <v>270</v>
      </c>
      <c r="C6" s="188" t="s">
        <v>292</v>
      </c>
      <c r="D6" s="189">
        <v>2220</v>
      </c>
    </row>
    <row r="7" spans="1:4" ht="21.75" customHeight="1">
      <c r="A7" s="186"/>
      <c r="B7" s="187" t="s">
        <v>271</v>
      </c>
      <c r="C7" s="188" t="s">
        <v>293</v>
      </c>
      <c r="D7" s="190">
        <v>3498</v>
      </c>
    </row>
    <row r="8" spans="1:4" ht="21.75" customHeight="1">
      <c r="A8" s="186"/>
      <c r="B8" s="187" t="s">
        <v>272</v>
      </c>
      <c r="C8" s="188" t="s">
        <v>294</v>
      </c>
      <c r="D8" s="189">
        <v>2970</v>
      </c>
    </row>
    <row r="9" spans="1:4" ht="21.75" customHeight="1">
      <c r="A9" s="186"/>
      <c r="B9" s="187" t="s">
        <v>273</v>
      </c>
      <c r="C9" s="188" t="s">
        <v>295</v>
      </c>
      <c r="D9" s="189">
        <v>32551.11</v>
      </c>
    </row>
    <row r="10" spans="1:4" ht="21.75" customHeight="1">
      <c r="A10" s="186" t="s">
        <v>289</v>
      </c>
      <c r="B10" s="187" t="s">
        <v>274</v>
      </c>
      <c r="C10" s="188" t="s">
        <v>296</v>
      </c>
      <c r="D10" s="189">
        <v>3710</v>
      </c>
    </row>
    <row r="11" spans="1:4" ht="21.75" customHeight="1">
      <c r="A11" s="186"/>
      <c r="B11" s="187" t="s">
        <v>275</v>
      </c>
      <c r="C11" s="188" t="s">
        <v>297</v>
      </c>
      <c r="D11" s="189">
        <v>12721.5</v>
      </c>
    </row>
    <row r="12" spans="1:4" ht="21.75" customHeight="1">
      <c r="A12" s="186"/>
      <c r="B12" s="187" t="s">
        <v>276</v>
      </c>
      <c r="C12" s="188" t="s">
        <v>298</v>
      </c>
      <c r="D12" s="189">
        <v>29399.1</v>
      </c>
    </row>
    <row r="13" spans="1:4" ht="21.75" customHeight="1">
      <c r="A13" s="186"/>
      <c r="B13" s="187" t="s">
        <v>277</v>
      </c>
      <c r="C13" s="188" t="s">
        <v>299</v>
      </c>
      <c r="D13" s="189">
        <v>4320</v>
      </c>
    </row>
    <row r="14" spans="1:4" ht="21.75" customHeight="1">
      <c r="A14" s="186"/>
      <c r="B14" s="187" t="s">
        <v>278</v>
      </c>
      <c r="C14" s="188" t="s">
        <v>300</v>
      </c>
      <c r="D14" s="189">
        <v>9985</v>
      </c>
    </row>
    <row r="15" spans="1:4" ht="21.75" customHeight="1">
      <c r="A15" s="186"/>
      <c r="B15" s="187" t="s">
        <v>279</v>
      </c>
      <c r="C15" s="188" t="s">
        <v>301</v>
      </c>
      <c r="D15" s="189">
        <v>7518</v>
      </c>
    </row>
    <row r="16" spans="1:4" ht="21.75" customHeight="1">
      <c r="A16" s="186"/>
      <c r="B16" s="187" t="s">
        <v>280</v>
      </c>
      <c r="C16" s="188" t="s">
        <v>293</v>
      </c>
      <c r="D16" s="189">
        <v>32089.7</v>
      </c>
    </row>
    <row r="17" spans="1:4" ht="21.75" customHeight="1">
      <c r="A17" s="186"/>
      <c r="B17" s="187" t="s">
        <v>281</v>
      </c>
      <c r="C17" s="188" t="s">
        <v>302</v>
      </c>
      <c r="D17" s="189">
        <v>6944.49</v>
      </c>
    </row>
    <row r="18" spans="1:4" ht="21.75" customHeight="1">
      <c r="A18" s="186"/>
      <c r="B18" s="187" t="s">
        <v>282</v>
      </c>
      <c r="C18" s="188" t="s">
        <v>303</v>
      </c>
      <c r="D18" s="189">
        <v>9371</v>
      </c>
    </row>
    <row r="19" spans="1:4" ht="21.75" customHeight="1">
      <c r="A19" s="186" t="s">
        <v>290</v>
      </c>
      <c r="B19" s="187" t="s">
        <v>283</v>
      </c>
      <c r="C19" s="188" t="s">
        <v>304</v>
      </c>
      <c r="D19" s="189">
        <v>8951.25</v>
      </c>
    </row>
    <row r="20" spans="1:4" ht="21.75" customHeight="1">
      <c r="A20" s="186"/>
      <c r="B20" s="187" t="s">
        <v>284</v>
      </c>
      <c r="C20" s="188" t="s">
        <v>305</v>
      </c>
      <c r="D20" s="189">
        <v>1395.17</v>
      </c>
    </row>
    <row r="21" spans="1:4" ht="21.75" customHeight="1">
      <c r="A21" s="186" t="s">
        <v>291</v>
      </c>
      <c r="B21" s="187" t="s">
        <v>285</v>
      </c>
      <c r="C21" s="188" t="s">
        <v>306</v>
      </c>
      <c r="D21" s="189">
        <v>136800</v>
      </c>
    </row>
    <row r="22" spans="1:4" ht="21.75" customHeight="1">
      <c r="A22" s="186"/>
      <c r="B22" s="187" t="s">
        <v>286</v>
      </c>
      <c r="C22" s="188" t="s">
        <v>307</v>
      </c>
      <c r="D22" s="189">
        <v>96100</v>
      </c>
    </row>
    <row r="23" spans="1:4" ht="21.75" customHeight="1">
      <c r="A23" s="186"/>
      <c r="B23" s="187" t="s">
        <v>287</v>
      </c>
      <c r="C23" s="188" t="s">
        <v>308</v>
      </c>
      <c r="D23" s="189">
        <v>2003.34</v>
      </c>
    </row>
    <row r="24" spans="1:4" ht="21.75" customHeight="1">
      <c r="A24" s="186"/>
      <c r="B24" s="187" t="s">
        <v>288</v>
      </c>
      <c r="C24" s="188" t="s">
        <v>309</v>
      </c>
      <c r="D24" s="189">
        <v>15116.73</v>
      </c>
    </row>
    <row r="25" spans="1:4" ht="21.75" customHeight="1">
      <c r="A25" s="186"/>
      <c r="B25" s="187"/>
      <c r="C25" s="188"/>
      <c r="D25" s="189"/>
    </row>
    <row r="26" spans="1:4" ht="21.75" customHeight="1">
      <c r="A26" s="191"/>
      <c r="B26" s="187"/>
      <c r="C26" s="188"/>
      <c r="D26" s="192">
        <f>SUM(D6:D25)</f>
        <v>417664.39</v>
      </c>
    </row>
    <row r="27" spans="1:4" ht="21.75" customHeight="1">
      <c r="A27" s="191"/>
      <c r="B27" s="187"/>
      <c r="C27" s="188"/>
      <c r="D27" s="192">
        <f>+D3-D26</f>
        <v>3713573.06</v>
      </c>
    </row>
    <row r="28" spans="1:4" ht="21.75" customHeight="1">
      <c r="A28" s="259" t="s">
        <v>310</v>
      </c>
      <c r="B28" s="260"/>
      <c r="C28" s="261"/>
      <c r="D28" s="193"/>
    </row>
    <row r="29" spans="1:4" ht="21.75" customHeight="1">
      <c r="A29" s="194"/>
      <c r="B29" s="195" t="s">
        <v>311</v>
      </c>
      <c r="C29" s="196">
        <v>1620</v>
      </c>
      <c r="D29" s="197"/>
    </row>
    <row r="30" spans="1:4" ht="21.75" customHeight="1">
      <c r="A30" s="194"/>
      <c r="B30" s="195" t="s">
        <v>311</v>
      </c>
      <c r="C30" s="196">
        <v>5014</v>
      </c>
      <c r="D30" s="197"/>
    </row>
    <row r="31" spans="1:4" ht="21.75" customHeight="1">
      <c r="A31" s="194"/>
      <c r="B31" s="195" t="s">
        <v>312</v>
      </c>
      <c r="C31" s="196">
        <v>18237.07</v>
      </c>
      <c r="D31" s="197"/>
    </row>
    <row r="32" spans="1:4" ht="21.75" customHeight="1">
      <c r="A32" s="194"/>
      <c r="B32" s="195" t="s">
        <v>313</v>
      </c>
      <c r="C32" s="196">
        <v>3504</v>
      </c>
      <c r="D32" s="197"/>
    </row>
    <row r="33" spans="1:4" ht="21.75" customHeight="1">
      <c r="A33" s="194"/>
      <c r="B33" s="198"/>
      <c r="C33" s="196">
        <v>164837.22</v>
      </c>
      <c r="D33" s="197"/>
    </row>
    <row r="34" spans="1:4" ht="21.75" customHeight="1">
      <c r="A34" s="199"/>
      <c r="B34" s="200"/>
      <c r="C34" s="201"/>
      <c r="D34" s="202">
        <f>SUM(C28:C34)</f>
        <v>193212.29</v>
      </c>
    </row>
    <row r="35" spans="1:4" ht="23.25">
      <c r="A35" s="203" t="s">
        <v>314</v>
      </c>
      <c r="B35" s="204"/>
      <c r="C35" s="205"/>
      <c r="D35" s="206">
        <f>+D27-D34</f>
        <v>3520360.77</v>
      </c>
    </row>
    <row r="36" spans="1:4" ht="23.25">
      <c r="A36" s="175" t="s">
        <v>9</v>
      </c>
      <c r="B36" s="177"/>
      <c r="C36" s="262" t="s">
        <v>210</v>
      </c>
      <c r="D36" s="263"/>
    </row>
    <row r="37" spans="1:4" ht="36" customHeight="1">
      <c r="A37" s="171"/>
      <c r="B37" s="181"/>
      <c r="C37" s="207"/>
      <c r="D37" s="208"/>
    </row>
    <row r="38" spans="1:4" ht="23.25">
      <c r="A38" s="264" t="s">
        <v>315</v>
      </c>
      <c r="B38" s="265"/>
      <c r="C38" s="264" t="s">
        <v>315</v>
      </c>
      <c r="D38" s="265"/>
    </row>
  </sheetData>
  <sheetProtection/>
  <mergeCells count="7">
    <mergeCell ref="A1:B1"/>
    <mergeCell ref="C1:D1"/>
    <mergeCell ref="C2:D2"/>
    <mergeCell ref="A28:C28"/>
    <mergeCell ref="C36:D36"/>
    <mergeCell ref="A38:B38"/>
    <mergeCell ref="C38:D3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2016-03-15T06:04:59Z</cp:lastPrinted>
  <dcterms:created xsi:type="dcterms:W3CDTF">2003-11-30T04:11:06Z</dcterms:created>
  <dcterms:modified xsi:type="dcterms:W3CDTF">2017-06-28T14:44:54Z</dcterms:modified>
  <cp:category/>
  <cp:version/>
  <cp:contentType/>
  <cp:contentStatus/>
</cp:coreProperties>
</file>