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4"/>
  </bookViews>
  <sheets>
    <sheet name="งบทดลอง" sheetId="1" r:id="rId1"/>
    <sheet name="รายงานรับ-จ่ายเงินสด " sheetId="2" r:id="rId2"/>
    <sheet name="หมายเหตุ" sheetId="3" r:id="rId3"/>
    <sheet name="สรุปรายรับจริ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<sst xmlns="http://schemas.openxmlformats.org/spreadsheetml/2006/main" count="357" uniqueCount="292">
  <si>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</si>
  <si>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</si>
  <si>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</si>
  <si>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</si>
  <si>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</si>
  <si>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</si>
  <si>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</si>
  <si>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</si>
  <si>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</si>
  <si>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ผู้จัดทำ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</si>
  <si>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</si>
  <si>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</si>
  <si>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</si>
  <si>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</si>
  <si>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</si>
  <si>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</si>
  <si>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</si>
  <si>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</si>
  <si>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</si>
  <si>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</si>
  <si>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</si>
  <si>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</si>
  <si>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</si>
  <si>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</si>
  <si>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</si>
  <si>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</si>
  <si>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</si>
  <si>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</si>
  <si>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</si>
  <si>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</si>
  <si>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</si>
  <si>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</si>
  <si>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</si>
  <si>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</si>
  <si>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</si>
  <si>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</si>
  <si>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</si>
  <si>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</si>
  <si>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</si>
  <si>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</si>
  <si>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</si>
  <si>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</si>
  <si>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</si>
  <si>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</si>
  <si>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</si>
  <si>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</si>
  <si>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</si>
  <si>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</si>
  <si>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</si>
  <si>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</si>
  <si>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</si>
  <si>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</si>
  <si>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</si>
  <si>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</si>
  <si>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>-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</si>
  <si>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</si>
  <si>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</si>
  <si>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</si>
  <si>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</si>
  <si>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</si>
  <si>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</si>
  <si>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</si>
  <si>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</si>
  <si>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</si>
  <si>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</si>
  <si>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</si>
  <si>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</si>
  <si>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</si>
  <si>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</si>
  <si>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</si>
  <si>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</si>
  <si>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</si>
  <si>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</si>
  <si>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</si>
  <si>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</si>
  <si>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</si>
  <si>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</si>
  <si>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</si>
  <si>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</si>
  <si>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</si>
  <si>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</si>
  <si>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</si>
  <si>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</si>
  <si>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</si>
  <si>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</si>
  <si>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</si>
  <si>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</si>
  <si>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</si>
  <si>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</si>
  <si>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</si>
  <si>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</si>
  <si>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</si>
  <si>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</si>
  <si>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</si>
  <si>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 xml:space="preserve">         ลูกหนี้ภาษี - ภาษีบำรุงท้องที่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</si>
  <si>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</si>
  <si>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</si>
  <si>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</si>
  <si>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</si>
  <si>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</si>
  <si>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</si>
  <si>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</si>
  <si>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</si>
  <si>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</si>
  <si>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</si>
  <si>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</si>
  <si>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</si>
  <si>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</si>
  <si>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 xml:space="preserve">          กบข.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</si>
  <si>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</si>
  <si>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</si>
  <si>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</si>
  <si>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</si>
  <si>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</si>
  <si>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</si>
  <si>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</si>
  <si>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</si>
  <si>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</si>
  <si>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</si>
  <si>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</si>
  <si>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</si>
  <si>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</si>
  <si>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</si>
  <si>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</si>
  <si>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</si>
  <si>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</si>
  <si>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</si>
  <si>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</si>
  <si>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</si>
  <si>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</si>
  <si>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</si>
  <si>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</si>
  <si>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</si>
  <si>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</si>
  <si>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</si>
  <si>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</si>
  <si>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</si>
  <si>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</si>
  <si>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</si>
  <si>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</si>
  <si>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</si>
  <si>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</si>
  <si>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</si>
  <si>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</si>
  <si>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</si>
  <si>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</si>
  <si>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</si>
  <si>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</si>
  <si>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</si>
  <si>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</si>
  <si>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</si>
  <si>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</si>
  <si>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</si>
  <si>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</si>
  <si>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</si>
  <si>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</si>
  <si>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</si>
  <si>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</si>
  <si>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</si>
  <si>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</si>
  <si>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</si>
  <si>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</si>
  <si>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</si>
  <si>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</si>
  <si>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</si>
  <si>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</si>
  <si>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</si>
  <si>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</si>
  <si>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</si>
  <si>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</si>
  <si>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(3)  รายได้เบ็ดเตล็ดอื่น ๆ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</si>
  <si>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</si>
  <si>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</si>
  <si>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</si>
  <si>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</si>
  <si>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</si>
  <si>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</si>
  <si>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</si>
  <si>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</si>
  <si>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</si>
  <si>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</si>
  <si>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</si>
  <si>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</si>
  <si>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</si>
  <si>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</si>
  <si>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</si>
  <si>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</si>
  <si>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</si>
  <si>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</si>
  <si>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</si>
  <si>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1. เงินอุดหนุนโครงการถ่ายโอนบุคลากร</t>
  </si>
  <si>
    <t>2. เงินอุดหนุนค่าตอบแทน ผดด.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</si>
  <si>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</si>
  <si>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</si>
  <si>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</si>
  <si>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</si>
  <si>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</si>
  <si>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</si>
  <si>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</si>
  <si>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</si>
  <si>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</si>
  <si>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</si>
  <si>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</si>
  <si>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   รายจ่ายรอจ่าย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</si>
  <si>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</si>
  <si>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</si>
  <si>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บัญชีค่าธรรมเนียมเกี่ยวกับการฆ่าสัตว์และจำหน่าย</t>
  </si>
  <si>
    <t xml:space="preserve">         บัญชีค่าธรรมเนียมเก็บและขนขยะมูลฝอย</t>
  </si>
  <si>
    <t xml:space="preserve">         บัญชีค่าจำหน่ายแบบพิมพ์และคำร้อง</t>
  </si>
  <si>
    <t xml:space="preserve">         บัญชีรายได้เบ็ดเตล็ดอื่น ๆ</t>
  </si>
  <si>
    <t xml:space="preserve">    เงินรับฝาก (หมายเหตุ  4)</t>
  </si>
  <si>
    <t>ธนาคาร กรุงไทย จำกัด (มหาชน)</t>
  </si>
  <si>
    <t>งบกระทบยอดเงินฝากธนาคาร</t>
  </si>
  <si>
    <t>เลขที่บัญชี 801-1-00835-8</t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</si>
  <si>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</si>
  <si>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</si>
  <si>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</si>
  <si>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 xml:space="preserve"> ผู้รับเงิน</t>
  </si>
  <si>
    <t>จำนวนเงิน</t>
  </si>
  <si>
    <t>ผู้ตรวจสอบ</t>
  </si>
  <si>
    <t>เงินรับฝาก - ประกันสังคม</t>
  </si>
  <si>
    <t>หัก</t>
  </si>
  <si>
    <t>คงเหลือ</t>
  </si>
  <si>
    <t>ธนาคารเพื่อการเกษตรฯ เลขที่บัญชี (31000047246)</t>
  </si>
  <si>
    <t>บัญชีรายได้จากรัฐบาลค้างรับ</t>
  </si>
  <si>
    <t xml:space="preserve">            โครงการติดตั้งกล้อง cctv จุดเสี่ยงภายในเขตเทศบาลตำบลบางจาก</t>
  </si>
  <si>
    <t xml:space="preserve">         ประกันสังคม</t>
  </si>
  <si>
    <t>รายได้ค้างรับ</t>
  </si>
  <si>
    <t>ธนาคารออมสิน</t>
  </si>
  <si>
    <t>ณ  วันที่  31  ธันวาคม  2559</t>
  </si>
  <si>
    <t>บัญชีเจ้าหนี้เงินสะสม</t>
  </si>
  <si>
    <t>ปีงบประมาณ  2560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</si>
  <si>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ธันวาคม   พ.ศ. 2559</t>
    </r>
  </si>
  <si>
    <t>งบกลาง</t>
  </si>
  <si>
    <t>ค่าปรับผิดสัญญา</t>
  </si>
  <si>
    <t>(1,259,628.22)</t>
  </si>
  <si>
    <t xml:space="preserve">             ลูกหนี้ภาษี-ภาษีบำรุงท้องที่  ยกมา  ณ  วันที่  31  ตุลาคม  2559</t>
  </si>
  <si>
    <t xml:space="preserve">  หัก   ลูกหนี้ภาษี-ภาษีบำรุงท้องที่ ณ วันที่ 31 ตุลาคม 2559</t>
  </si>
  <si>
    <t>ณ  วันที่  31 ธันวาคม  2559</t>
  </si>
  <si>
    <t xml:space="preserve">           จัดซื้อรถตู้รับ - ส่งนักเรียน</t>
  </si>
  <si>
    <t xml:space="preserve">         ปี 2559</t>
  </si>
  <si>
    <t xml:space="preserve">            โครงการจัดซื้อเครื่องเสียง</t>
  </si>
  <si>
    <t xml:space="preserve">            โครงการก่อสร้างถนนสายครุฑธา</t>
  </si>
  <si>
    <t xml:space="preserve">         บัญชีค่าใบอนุญาตจัดตั้งสถานที่สะสมอาหาร</t>
  </si>
  <si>
    <t xml:space="preserve">         บัญชีรายได้จากทรัพย์สิน</t>
  </si>
  <si>
    <t xml:space="preserve">         บัญชีภาษีมูลค่าเพิ่มตาม พรบ.</t>
  </si>
  <si>
    <t xml:space="preserve">         บัญชีภาษีมูลค่าเพิ่ม 1/9</t>
  </si>
  <si>
    <t xml:space="preserve">         บัญชีภาษีสุรา</t>
  </si>
  <si>
    <t xml:space="preserve">         บัญชีสรรพสามิต</t>
  </si>
  <si>
    <t xml:space="preserve">         บัญชีค่าธรรมเนียมสิทธิและนิติกรรมที่ดิน</t>
  </si>
  <si>
    <t>เงินรับฝาก - ค่าใช้จ่ายอื่น ๆ</t>
  </si>
  <si>
    <t>ณ  วันที่  31  ธันวาคม  2560</t>
  </si>
  <si>
    <t>(3) รายได้จากทรัพย์สิน อื่น ๆ (ค่าเช่าตู้ ATM)</t>
  </si>
  <si>
    <t>4. เงินอุดหนุน (ศพด.)</t>
  </si>
  <si>
    <t>5. เงินอุดหนุนอาหารกลางวัน</t>
  </si>
  <si>
    <t>6 เงินอุดหนุนส่งเสริมศักยภาพการจัดการศึกษา</t>
  </si>
  <si>
    <t>7. เงินอุดหนุนค่าจัดการเรียนการสอน  (ศพด.)</t>
  </si>
  <si>
    <t>8. เงินอุดหนุนเบี้ยยังชีพเอดส์</t>
  </si>
  <si>
    <t>9. เงินอุดหนุนโครงการถ่ายโอนบุคลากร</t>
  </si>
  <si>
    <t>ยอดคงเหลือตามรายงานธนาคาร   ณ   วันที่   31  ธันวาคม  2559</t>
  </si>
  <si>
    <t>30 ก.ย. 59</t>
  </si>
  <si>
    <t>10283163</t>
  </si>
  <si>
    <t>10283194</t>
  </si>
  <si>
    <t>10283220</t>
  </si>
  <si>
    <t>10283222</t>
  </si>
  <si>
    <t>10283237</t>
  </si>
  <si>
    <t>10283242</t>
  </si>
  <si>
    <t>10283246</t>
  </si>
  <si>
    <t>10283267</t>
  </si>
  <si>
    <t>10283269</t>
  </si>
  <si>
    <t>10283271</t>
  </si>
  <si>
    <t>10283272</t>
  </si>
  <si>
    <t>26 ต.ค. 59</t>
  </si>
  <si>
    <t>17 พ.ย. 59</t>
  </si>
  <si>
    <t>1 ธ.ค. 59</t>
  </si>
  <si>
    <t>30 ธ.ค. 59</t>
  </si>
  <si>
    <t>นางกาญจนา  จันทรุกขา</t>
  </si>
  <si>
    <t>ร้านธงวันชาติ</t>
  </si>
  <si>
    <t>ส.ค้าไม้</t>
  </si>
  <si>
    <t>ส.สุรศักด์ค้าไม้</t>
  </si>
  <si>
    <t>นายสาธิต  คงปาน</t>
  </si>
  <si>
    <t>หจก.จรวยบริการ</t>
  </si>
  <si>
    <t>สนง.การไฟฟ้า จ.นครศรีฯ</t>
  </si>
  <si>
    <t>ศูนย์พัฒนาเด็กเล็กฯ</t>
  </si>
  <si>
    <t>บ.ไฮไลท์ คอร์ปอเรชั่น จก.</t>
  </si>
  <si>
    <t>เงินรายได้ซึ่งเทศบาลยังไม่ลงรับ   ธ.ค. 59</t>
  </si>
  <si>
    <t>ดอกเบี้ยธนาคาร</t>
  </si>
  <si>
    <t>สปสช</t>
  </si>
  <si>
    <t>ยอดคงเหลือตามบัญชี ณ วันที่    31 ธันวาคม   2559</t>
  </si>
  <si>
    <t>ลงชื่อ..........................................วันที่   31 ธ.ค.  59</t>
  </si>
  <si>
    <t>ลงชื่อ..........................................วันที่   31  ธ.ค.  59</t>
  </si>
  <si>
    <t>(727,308.15)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</si>
</sst>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0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u val="single"/>
      <sz val="16"/>
      <name val="Angsana New"/>
      <family val="1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2" fillId="0" borderId="16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9" xfId="38" applyFont="1" applyBorder="1" applyAlignment="1">
      <alignment/>
    </xf>
    <xf numFmtId="200" fontId="1" fillId="0" borderId="10" xfId="38" applyNumberFormat="1" applyFont="1" applyBorder="1" applyAlignment="1">
      <alignment horizontal="right"/>
    </xf>
    <xf numFmtId="43" fontId="3" fillId="0" borderId="19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1" fillId="0" borderId="19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9" xfId="38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3" fontId="3" fillId="0" borderId="24" xfId="38" applyFont="1" applyFill="1" applyBorder="1" applyAlignment="1">
      <alignment horizontal="left"/>
    </xf>
    <xf numFmtId="43" fontId="3" fillId="0" borderId="24" xfId="38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/>
    </xf>
    <xf numFmtId="43" fontId="3" fillId="0" borderId="30" xfId="38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49" fontId="3" fillId="0" borderId="32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3" fontId="3" fillId="0" borderId="24" xfId="38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43" fontId="3" fillId="0" borderId="28" xfId="38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3" fontId="3" fillId="0" borderId="30" xfId="38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3" fontId="3" fillId="0" borderId="41" xfId="38" applyFont="1" applyFill="1" applyBorder="1" applyAlignment="1">
      <alignment horizontal="right"/>
    </xf>
    <xf numFmtId="0" fontId="3" fillId="0" borderId="45" xfId="0" applyFont="1" applyFill="1" applyBorder="1" applyAlignment="1">
      <alignment/>
    </xf>
    <xf numFmtId="43" fontId="3" fillId="0" borderId="41" xfId="38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3" fontId="3" fillId="0" borderId="45" xfId="38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4" fontId="4" fillId="0" borderId="46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left"/>
    </xf>
    <xf numFmtId="4" fontId="3" fillId="0" borderId="50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left"/>
    </xf>
    <xf numFmtId="0" fontId="3" fillId="0" borderId="53" xfId="0" applyFont="1" applyFill="1" applyBorder="1" applyAlignment="1">
      <alignment horizontal="right"/>
    </xf>
    <xf numFmtId="49" fontId="4" fillId="0" borderId="54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left"/>
    </xf>
    <xf numFmtId="49" fontId="3" fillId="0" borderId="53" xfId="0" applyNumberFormat="1" applyFont="1" applyFill="1" applyBorder="1" applyAlignment="1">
      <alignment horizontal="left"/>
    </xf>
    <xf numFmtId="0" fontId="4" fillId="0" borderId="55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34" xfId="0" applyFont="1" applyBorder="1" applyAlignment="1">
      <alignment/>
    </xf>
    <xf numFmtId="43" fontId="4" fillId="0" borderId="58" xfId="38" applyFont="1" applyBorder="1" applyAlignment="1">
      <alignment/>
    </xf>
    <xf numFmtId="0" fontId="3" fillId="0" borderId="26" xfId="0" applyFont="1" applyBorder="1" applyAlignment="1">
      <alignment/>
    </xf>
    <xf numFmtId="43" fontId="3" fillId="0" borderId="59" xfId="38" applyFont="1" applyBorder="1" applyAlignment="1">
      <alignment/>
    </xf>
    <xf numFmtId="43" fontId="3" fillId="0" borderId="60" xfId="38" applyFont="1" applyBorder="1" applyAlignment="1">
      <alignment/>
    </xf>
    <xf numFmtId="4" fontId="3" fillId="0" borderId="27" xfId="0" applyNumberFormat="1" applyFont="1" applyBorder="1" applyAlignment="1">
      <alignment/>
    </xf>
    <xf numFmtId="0" fontId="8" fillId="0" borderId="13" xfId="0" applyFont="1" applyBorder="1" applyAlignment="1">
      <alignment/>
    </xf>
    <xf numFmtId="43" fontId="3" fillId="0" borderId="0" xfId="38" applyFont="1" applyBorder="1" applyAlignment="1">
      <alignment/>
    </xf>
    <xf numFmtId="43" fontId="3" fillId="0" borderId="33" xfId="38" applyFont="1" applyBorder="1" applyAlignment="1">
      <alignment/>
    </xf>
    <xf numFmtId="0" fontId="11" fillId="0" borderId="13" xfId="0" applyFont="1" applyBorder="1" applyAlignment="1">
      <alignment horizontal="center"/>
    </xf>
    <xf numFmtId="43" fontId="11" fillId="0" borderId="0" xfId="38" applyFont="1" applyBorder="1" applyAlignment="1">
      <alignment horizontal="center"/>
    </xf>
    <xf numFmtId="43" fontId="11" fillId="0" borderId="33" xfId="38" applyFont="1" applyBorder="1" applyAlignment="1">
      <alignment horizontal="center"/>
    </xf>
    <xf numFmtId="43" fontId="11" fillId="0" borderId="33" xfId="38" applyFont="1" applyBorder="1" applyAlignment="1">
      <alignment horizontal="right"/>
    </xf>
    <xf numFmtId="49" fontId="3" fillId="0" borderId="61" xfId="0" applyNumberFormat="1" applyFont="1" applyBorder="1" applyAlignment="1">
      <alignment horizontal="center"/>
    </xf>
    <xf numFmtId="49" fontId="3" fillId="0" borderId="62" xfId="38" applyNumberFormat="1" applyFont="1" applyBorder="1" applyAlignment="1">
      <alignment horizontal="center"/>
    </xf>
    <xf numFmtId="43" fontId="3" fillId="0" borderId="63" xfId="38" applyFont="1" applyBorder="1" applyAlignment="1">
      <alignment horizontal="left"/>
    </xf>
    <xf numFmtId="43" fontId="14" fillId="0" borderId="64" xfId="38" applyFont="1" applyBorder="1" applyAlignment="1">
      <alignment horizontal="left"/>
    </xf>
    <xf numFmtId="43" fontId="15" fillId="0" borderId="64" xfId="38" applyFont="1" applyBorder="1" applyAlignment="1">
      <alignment horizontal="left"/>
    </xf>
    <xf numFmtId="0" fontId="3" fillId="0" borderId="61" xfId="0" applyFont="1" applyBorder="1" applyAlignment="1">
      <alignment horizontal="center"/>
    </xf>
    <xf numFmtId="43" fontId="4" fillId="0" borderId="21" xfId="38" applyFont="1" applyBorder="1" applyAlignment="1">
      <alignment horizontal="right"/>
    </xf>
    <xf numFmtId="43" fontId="4" fillId="0" borderId="10" xfId="38" applyFont="1" applyBorder="1" applyAlignment="1">
      <alignment horizontal="left"/>
    </xf>
    <xf numFmtId="15" fontId="3" fillId="0" borderId="61" xfId="0" applyNumberFormat="1" applyFont="1" applyBorder="1" applyAlignment="1">
      <alignment horizontal="center"/>
    </xf>
    <xf numFmtId="49" fontId="3" fillId="0" borderId="62" xfId="38" applyNumberFormat="1" applyFont="1" applyBorder="1" applyAlignment="1">
      <alignment horizontal="left"/>
    </xf>
    <xf numFmtId="43" fontId="4" fillId="0" borderId="65" xfId="38" applyFont="1" applyBorder="1" applyAlignment="1">
      <alignment horizontal="center"/>
    </xf>
    <xf numFmtId="43" fontId="4" fillId="0" borderId="24" xfId="38" applyFont="1" applyBorder="1" applyAlignment="1">
      <alignment horizontal="left"/>
    </xf>
    <xf numFmtId="49" fontId="7" fillId="0" borderId="62" xfId="38" applyNumberFormat="1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49" fontId="3" fillId="0" borderId="66" xfId="38" applyNumberFormat="1" applyFont="1" applyBorder="1" applyAlignment="1">
      <alignment horizontal="left"/>
    </xf>
    <xf numFmtId="43" fontId="3" fillId="0" borderId="65" xfId="38" applyFont="1" applyBorder="1" applyAlignment="1">
      <alignment horizontal="right"/>
    </xf>
    <xf numFmtId="43" fontId="4" fillId="0" borderId="21" xfId="38" applyNumberFormat="1" applyFont="1" applyBorder="1" applyAlignment="1">
      <alignment horizontal="left"/>
    </xf>
    <xf numFmtId="0" fontId="4" fillId="0" borderId="18" xfId="0" applyFont="1" applyBorder="1" applyAlignment="1">
      <alignment/>
    </xf>
    <xf numFmtId="49" fontId="3" fillId="0" borderId="22" xfId="38" applyNumberFormat="1" applyFont="1" applyBorder="1" applyAlignment="1">
      <alignment horizontal="center"/>
    </xf>
    <xf numFmtId="43" fontId="3" fillId="0" borderId="17" xfId="38" applyFont="1" applyBorder="1" applyAlignment="1">
      <alignment horizontal="center"/>
    </xf>
    <xf numFmtId="43" fontId="4" fillId="0" borderId="11" xfId="38" applyNumberFormat="1" applyFont="1" applyBorder="1" applyAlignment="1">
      <alignment horizontal="left"/>
    </xf>
    <xf numFmtId="43" fontId="3" fillId="0" borderId="13" xfId="38" applyFont="1" applyBorder="1" applyAlignment="1">
      <alignment horizontal="left"/>
    </xf>
    <xf numFmtId="43" fontId="3" fillId="0" borderId="33" xfId="38" applyFont="1" applyBorder="1" applyAlignment="1">
      <alignment horizontal="left"/>
    </xf>
    <xf numFmtId="43" fontId="2" fillId="0" borderId="19" xfId="38" applyFont="1" applyBorder="1" applyAlignment="1">
      <alignment/>
    </xf>
    <xf numFmtId="43" fontId="3" fillId="0" borderId="66" xfId="38" applyFont="1" applyBorder="1" applyAlignment="1">
      <alignment horizontal="center"/>
    </xf>
    <xf numFmtId="43" fontId="3" fillId="0" borderId="23" xfId="38" applyFont="1" applyBorder="1" applyAlignment="1">
      <alignment/>
    </xf>
    <xf numFmtId="43" fontId="3" fillId="0" borderId="67" xfId="38" applyFont="1" applyBorder="1" applyAlignment="1">
      <alignment/>
    </xf>
    <xf numFmtId="43" fontId="3" fillId="0" borderId="24" xfId="38" applyFont="1" applyBorder="1" applyAlignment="1">
      <alignment/>
    </xf>
    <xf numFmtId="43" fontId="3" fillId="0" borderId="67" xfId="38" applyFont="1" applyBorder="1" applyAlignment="1">
      <alignment horizontal="center"/>
    </xf>
    <xf numFmtId="43" fontId="3" fillId="0" borderId="68" xfId="38" applyFont="1" applyBorder="1" applyAlignment="1">
      <alignment/>
    </xf>
    <xf numFmtId="43" fontId="4" fillId="0" borderId="69" xfId="38" applyFont="1" applyBorder="1" applyAlignment="1">
      <alignment/>
    </xf>
    <xf numFmtId="43" fontId="4" fillId="0" borderId="16" xfId="38" applyFont="1" applyBorder="1" applyAlignment="1">
      <alignment/>
    </xf>
    <xf numFmtId="0" fontId="2" fillId="0" borderId="7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0" fontId="1" fillId="0" borderId="11" xfId="38" applyNumberFormat="1" applyFont="1" applyBorder="1" applyAlignment="1">
      <alignment horizontal="center"/>
    </xf>
    <xf numFmtId="43" fontId="2" fillId="0" borderId="10" xfId="38" applyFont="1" applyBorder="1" applyAlignment="1">
      <alignment/>
    </xf>
    <xf numFmtId="0" fontId="2" fillId="0" borderId="67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200" fontId="1" fillId="0" borderId="24" xfId="38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200" fontId="1" fillId="0" borderId="23" xfId="38" applyNumberFormat="1" applyFont="1" applyBorder="1" applyAlignment="1">
      <alignment horizontal="center"/>
    </xf>
    <xf numFmtId="43" fontId="1" fillId="0" borderId="24" xfId="38" applyFont="1" applyBorder="1" applyAlignment="1">
      <alignment horizontal="center"/>
    </xf>
    <xf numFmtId="43" fontId="1" fillId="0" borderId="24" xfId="38" applyFont="1" applyBorder="1" applyAlignment="1">
      <alignment/>
    </xf>
    <xf numFmtId="43" fontId="2" fillId="0" borderId="25" xfId="38" applyFont="1" applyBorder="1" applyAlignment="1">
      <alignment/>
    </xf>
    <xf numFmtId="43" fontId="1" fillId="0" borderId="25" xfId="38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10" xfId="38" applyFont="1" applyBorder="1" applyAlignment="1">
      <alignment/>
    </xf>
    <xf numFmtId="43" fontId="2" fillId="0" borderId="16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1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3" fillId="0" borderId="10" xfId="38" applyFont="1" applyBorder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2" fillId="0" borderId="21" xfId="38" applyFont="1" applyBorder="1" applyAlignment="1">
      <alignment/>
    </xf>
    <xf numFmtId="43" fontId="1" fillId="0" borderId="28" xfId="38" applyFont="1" applyBorder="1" applyAlignment="1">
      <alignment/>
    </xf>
    <xf numFmtId="43" fontId="1" fillId="0" borderId="28" xfId="38" applyFont="1" applyBorder="1" applyAlignment="1">
      <alignment horizontal="center"/>
    </xf>
    <xf numFmtId="43" fontId="2" fillId="0" borderId="70" xfId="38" applyFont="1" applyBorder="1" applyAlignment="1">
      <alignment/>
    </xf>
    <xf numFmtId="43" fontId="3" fillId="34" borderId="24" xfId="38" applyFont="1" applyFill="1" applyBorder="1" applyAlignment="1">
      <alignment/>
    </xf>
    <xf numFmtId="43" fontId="3" fillId="34" borderId="25" xfId="38" applyFont="1" applyFill="1" applyBorder="1" applyAlignment="1">
      <alignment/>
    </xf>
    <xf numFmtId="43" fontId="3" fillId="34" borderId="71" xfId="38" applyFont="1" applyFill="1" applyBorder="1" applyAlignment="1">
      <alignment/>
    </xf>
    <xf numFmtId="43" fontId="3" fillId="34" borderId="67" xfId="38" applyFont="1" applyFill="1" applyBorder="1" applyAlignment="1">
      <alignment/>
    </xf>
    <xf numFmtId="43" fontId="3" fillId="34" borderId="67" xfId="38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4" fontId="13" fillId="0" borderId="66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43" fontId="3" fillId="0" borderId="26" xfId="38" applyFont="1" applyBorder="1" applyAlignment="1">
      <alignment horizontal="left"/>
    </xf>
    <xf numFmtId="43" fontId="3" fillId="0" borderId="60" xfId="38" applyFont="1" applyBorder="1" applyAlignment="1">
      <alignment horizontal="left"/>
    </xf>
    <xf numFmtId="43" fontId="3" fillId="0" borderId="34" xfId="38" applyFont="1" applyBorder="1" applyAlignment="1">
      <alignment horizontal="center"/>
    </xf>
    <xf numFmtId="43" fontId="3" fillId="0" borderId="58" xfId="38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19175" y="8229600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9525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05475" y="8229600"/>
          <a:ext cx="11525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388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3727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F44" sqref="F44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20.8515625" style="7" customWidth="1"/>
    <col min="5" max="5" width="9.140625" style="7" customWidth="1"/>
    <col min="6" max="6" width="14.8515625" style="7" customWidth="1"/>
    <col min="7" max="16384" width="9.140625" style="7" customWidth="1"/>
  </cols>
  <sheetData>
    <row r="1" spans="1:5" ht="24.75" customHeight="1">
      <c r="A1" s="253" t="s">
        <v>101</v>
      </c>
      <c r="B1" s="253"/>
      <c r="C1" s="253"/>
      <c r="D1" s="253"/>
      <c r="E1" s="253"/>
    </row>
    <row r="2" spans="1:5" ht="24.75" customHeight="1">
      <c r="A2" s="253" t="s">
        <v>50</v>
      </c>
      <c r="B2" s="253"/>
      <c r="C2" s="253"/>
      <c r="D2" s="253"/>
      <c r="E2" s="253"/>
    </row>
    <row r="3" spans="1:5" ht="24.75" customHeight="1">
      <c r="A3" s="253" t="s">
        <v>229</v>
      </c>
      <c r="B3" s="253"/>
      <c r="C3" s="253"/>
      <c r="D3" s="253"/>
      <c r="E3" s="253"/>
    </row>
    <row r="4" spans="1:4" ht="29.25" customHeight="1">
      <c r="A4" s="54" t="s">
        <v>5</v>
      </c>
      <c r="B4" s="54" t="s">
        <v>8</v>
      </c>
      <c r="C4" s="55" t="s">
        <v>6</v>
      </c>
      <c r="D4" s="56" t="s">
        <v>7</v>
      </c>
    </row>
    <row r="5" spans="1:4" ht="22.5" customHeight="1">
      <c r="A5" s="57" t="s">
        <v>56</v>
      </c>
      <c r="B5" s="58"/>
      <c r="C5" s="250"/>
      <c r="D5" s="212"/>
    </row>
    <row r="6" spans="1:4" ht="22.5" customHeight="1">
      <c r="A6" s="59" t="s">
        <v>116</v>
      </c>
      <c r="B6" s="60" t="s">
        <v>52</v>
      </c>
      <c r="C6" s="251">
        <v>2343.23</v>
      </c>
      <c r="D6" s="214"/>
    </row>
    <row r="7" spans="1:4" ht="22.5" customHeight="1">
      <c r="A7" s="59" t="s">
        <v>117</v>
      </c>
      <c r="B7" s="60" t="s">
        <v>52</v>
      </c>
      <c r="C7" s="251">
        <v>112399.76</v>
      </c>
      <c r="D7" s="214"/>
    </row>
    <row r="8" spans="1:4" ht="22.5" customHeight="1">
      <c r="A8" s="59" t="s">
        <v>118</v>
      </c>
      <c r="B8" s="60" t="s">
        <v>52</v>
      </c>
      <c r="C8" s="251">
        <v>118.06</v>
      </c>
      <c r="D8" s="214"/>
    </row>
    <row r="9" spans="1:6" ht="22.5" customHeight="1">
      <c r="A9" s="61" t="s">
        <v>57</v>
      </c>
      <c r="B9" s="60"/>
      <c r="C9" s="251"/>
      <c r="D9" s="214"/>
      <c r="F9" s="20"/>
    </row>
    <row r="10" spans="1:6" ht="22.5" customHeight="1">
      <c r="A10" s="59" t="s">
        <v>119</v>
      </c>
      <c r="B10" s="60" t="s">
        <v>53</v>
      </c>
      <c r="C10" s="251">
        <v>11387632.09</v>
      </c>
      <c r="D10" s="214"/>
      <c r="F10" s="20"/>
    </row>
    <row r="11" spans="1:6" ht="22.5" customHeight="1">
      <c r="A11" s="59" t="s">
        <v>120</v>
      </c>
      <c r="B11" s="60" t="s">
        <v>53</v>
      </c>
      <c r="C11" s="251">
        <v>5564412.24</v>
      </c>
      <c r="D11" s="214"/>
      <c r="F11" s="20"/>
    </row>
    <row r="12" spans="1:6" ht="22.5" customHeight="1">
      <c r="A12" s="59" t="s">
        <v>223</v>
      </c>
      <c r="B12" s="60" t="s">
        <v>53</v>
      </c>
      <c r="C12" s="251">
        <v>3067146.12</v>
      </c>
      <c r="D12" s="214"/>
      <c r="F12" s="20"/>
    </row>
    <row r="13" spans="1:6" ht="22.5" customHeight="1">
      <c r="A13" s="59" t="s">
        <v>102</v>
      </c>
      <c r="B13" s="60">
        <v>701</v>
      </c>
      <c r="C13" s="251">
        <v>4240054.34</v>
      </c>
      <c r="D13" s="214"/>
      <c r="F13" s="20"/>
    </row>
    <row r="14" spans="1:6" ht="22.5" customHeight="1">
      <c r="A14" s="59" t="s">
        <v>109</v>
      </c>
      <c r="B14" s="60">
        <v>702</v>
      </c>
      <c r="C14" s="251">
        <v>5000</v>
      </c>
      <c r="D14" s="214"/>
      <c r="F14" s="20"/>
    </row>
    <row r="15" spans="1:6" ht="22.5" customHeight="1">
      <c r="A15" s="59" t="s">
        <v>104</v>
      </c>
      <c r="B15" s="60">
        <v>703</v>
      </c>
      <c r="C15" s="251">
        <v>19481442</v>
      </c>
      <c r="D15" s="214"/>
      <c r="F15" s="20"/>
    </row>
    <row r="16" spans="1:6" ht="22.5" customHeight="1">
      <c r="A16" s="59" t="s">
        <v>224</v>
      </c>
      <c r="B16" s="60"/>
      <c r="C16" s="251">
        <v>68027</v>
      </c>
      <c r="D16" s="214"/>
      <c r="F16" s="20"/>
    </row>
    <row r="17" spans="1:6" ht="22.5" customHeight="1">
      <c r="A17" s="61" t="s">
        <v>58</v>
      </c>
      <c r="B17" s="62"/>
      <c r="C17" s="251"/>
      <c r="D17" s="214"/>
      <c r="F17" s="20"/>
    </row>
    <row r="18" spans="1:6" ht="22.5" customHeight="1">
      <c r="A18" s="59" t="s">
        <v>86</v>
      </c>
      <c r="B18" s="63" t="s">
        <v>83</v>
      </c>
      <c r="C18" s="251">
        <v>5533.39</v>
      </c>
      <c r="D18" s="214"/>
      <c r="F18" s="20"/>
    </row>
    <row r="19" spans="1:6" ht="22.5" customHeight="1">
      <c r="A19" s="59" t="s">
        <v>82</v>
      </c>
      <c r="B19" s="63" t="s">
        <v>55</v>
      </c>
      <c r="C19" s="252">
        <v>237000</v>
      </c>
      <c r="D19" s="214"/>
      <c r="F19" s="20"/>
    </row>
    <row r="20" spans="1:6" ht="22.5" customHeight="1">
      <c r="A20" s="59" t="s">
        <v>106</v>
      </c>
      <c r="B20" s="63" t="s">
        <v>107</v>
      </c>
      <c r="C20" s="252">
        <v>226824</v>
      </c>
      <c r="D20" s="214"/>
      <c r="F20" s="20"/>
    </row>
    <row r="21" spans="1:6" ht="22.5" customHeight="1">
      <c r="A21" s="59" t="s">
        <v>59</v>
      </c>
      <c r="B21" s="63" t="s">
        <v>48</v>
      </c>
      <c r="C21" s="252">
        <v>795500.35</v>
      </c>
      <c r="D21" s="214"/>
      <c r="F21" s="20"/>
    </row>
    <row r="22" spans="1:6" ht="22.5" customHeight="1">
      <c r="A22" s="59" t="s">
        <v>111</v>
      </c>
      <c r="B22" s="62">
        <v>6000</v>
      </c>
      <c r="C22" s="252">
        <v>1650</v>
      </c>
      <c r="D22" s="214"/>
      <c r="F22" s="20"/>
    </row>
    <row r="23" spans="1:6" ht="22.5" customHeight="1">
      <c r="A23" s="59" t="s">
        <v>110</v>
      </c>
      <c r="B23" s="62">
        <v>100</v>
      </c>
      <c r="C23" s="252">
        <v>2299831</v>
      </c>
      <c r="D23" s="214"/>
      <c r="F23" s="20"/>
    </row>
    <row r="24" spans="1:6" ht="22.5" customHeight="1">
      <c r="A24" s="59" t="s">
        <v>112</v>
      </c>
      <c r="B24" s="62">
        <v>101</v>
      </c>
      <c r="C24" s="252">
        <v>73000</v>
      </c>
      <c r="D24" s="214"/>
      <c r="F24" s="20"/>
    </row>
    <row r="25" spans="1:6" ht="22.5" customHeight="1">
      <c r="A25" s="59" t="s">
        <v>113</v>
      </c>
      <c r="B25" s="62">
        <v>102</v>
      </c>
      <c r="C25" s="252">
        <v>656160</v>
      </c>
      <c r="D25" s="214"/>
      <c r="F25" s="20"/>
    </row>
    <row r="26" spans="1:6" ht="22.5" customHeight="1">
      <c r="A26" s="59" t="s">
        <v>60</v>
      </c>
      <c r="B26" s="62">
        <v>200</v>
      </c>
      <c r="C26" s="252">
        <v>51300</v>
      </c>
      <c r="D26" s="214"/>
      <c r="F26" s="20"/>
    </row>
    <row r="27" spans="1:6" ht="22.5" customHeight="1">
      <c r="A27" s="59" t="s">
        <v>114</v>
      </c>
      <c r="B27" s="62" t="s">
        <v>115</v>
      </c>
      <c r="C27" s="252">
        <v>9000</v>
      </c>
      <c r="D27" s="214"/>
      <c r="F27" s="20"/>
    </row>
    <row r="28" spans="1:6" ht="22.5" customHeight="1">
      <c r="A28" s="59" t="s">
        <v>61</v>
      </c>
      <c r="B28" s="62">
        <v>250</v>
      </c>
      <c r="C28" s="252">
        <v>893995.67</v>
      </c>
      <c r="D28" s="214"/>
      <c r="F28" s="20"/>
    </row>
    <row r="29" spans="1:6" ht="22.5" customHeight="1">
      <c r="A29" s="59" t="s">
        <v>62</v>
      </c>
      <c r="B29" s="62">
        <v>270</v>
      </c>
      <c r="C29" s="252">
        <v>161191.7</v>
      </c>
      <c r="D29" s="214"/>
      <c r="F29" s="20"/>
    </row>
    <row r="30" spans="1:6" ht="22.5" customHeight="1">
      <c r="A30" s="59" t="s">
        <v>37</v>
      </c>
      <c r="B30" s="62">
        <v>6270</v>
      </c>
      <c r="C30" s="252">
        <v>0</v>
      </c>
      <c r="D30" s="214"/>
      <c r="F30" s="20"/>
    </row>
    <row r="31" spans="1:6" ht="22.5" customHeight="1">
      <c r="A31" s="59" t="s">
        <v>38</v>
      </c>
      <c r="B31" s="62">
        <v>300</v>
      </c>
      <c r="C31" s="252">
        <v>106489.69</v>
      </c>
      <c r="D31" s="214"/>
      <c r="F31" s="20"/>
    </row>
    <row r="32" spans="1:6" ht="22.5" customHeight="1">
      <c r="A32" s="59" t="s">
        <v>39</v>
      </c>
      <c r="B32" s="62">
        <v>400</v>
      </c>
      <c r="C32" s="252">
        <v>15000</v>
      </c>
      <c r="D32" s="214"/>
      <c r="F32" s="20"/>
    </row>
    <row r="33" spans="1:6" ht="22.5" customHeight="1">
      <c r="A33" s="59" t="s">
        <v>63</v>
      </c>
      <c r="B33" s="62">
        <v>450</v>
      </c>
      <c r="C33" s="252">
        <v>14147</v>
      </c>
      <c r="D33" s="214"/>
      <c r="F33" s="20"/>
    </row>
    <row r="34" spans="1:6" ht="22.5" customHeight="1">
      <c r="A34" s="59" t="s">
        <v>64</v>
      </c>
      <c r="B34" s="62">
        <v>500</v>
      </c>
      <c r="C34" s="215">
        <v>0</v>
      </c>
      <c r="D34" s="214"/>
      <c r="F34" s="20"/>
    </row>
    <row r="35" spans="1:6" ht="23.25">
      <c r="A35" s="59" t="s">
        <v>85</v>
      </c>
      <c r="B35" s="62">
        <v>550</v>
      </c>
      <c r="C35" s="215">
        <v>0</v>
      </c>
      <c r="D35" s="214"/>
      <c r="F35" s="20"/>
    </row>
    <row r="36" spans="1:6" ht="23.25">
      <c r="A36" s="59" t="s">
        <v>87</v>
      </c>
      <c r="B36" s="62">
        <v>600</v>
      </c>
      <c r="C36" s="213"/>
      <c r="D36" s="248">
        <v>770000</v>
      </c>
      <c r="F36" s="20"/>
    </row>
    <row r="37" spans="1:4" ht="23.25">
      <c r="A37" s="59" t="s">
        <v>230</v>
      </c>
      <c r="B37" s="62">
        <v>600</v>
      </c>
      <c r="C37" s="213"/>
      <c r="D37" s="248">
        <v>188674</v>
      </c>
    </row>
    <row r="38" spans="1:4" ht="23.25">
      <c r="A38" s="59" t="s">
        <v>65</v>
      </c>
      <c r="B38" s="62">
        <v>700</v>
      </c>
      <c r="C38" s="213"/>
      <c r="D38" s="248">
        <v>23128535.64</v>
      </c>
    </row>
    <row r="39" spans="1:4" ht="23.25">
      <c r="A39" s="59" t="s">
        <v>66</v>
      </c>
      <c r="B39" s="62">
        <v>703</v>
      </c>
      <c r="C39" s="213"/>
      <c r="D39" s="248">
        <v>8680119.48</v>
      </c>
    </row>
    <row r="40" spans="1:4" ht="23.25">
      <c r="A40" s="59" t="s">
        <v>103</v>
      </c>
      <c r="B40" s="62">
        <v>800</v>
      </c>
      <c r="C40" s="213"/>
      <c r="D40" s="248">
        <v>4304022.95</v>
      </c>
    </row>
    <row r="41" spans="1:4" ht="23.25">
      <c r="A41" s="59" t="s">
        <v>105</v>
      </c>
      <c r="B41" s="62">
        <v>801</v>
      </c>
      <c r="C41" s="213"/>
      <c r="D41" s="248">
        <v>3962284.24</v>
      </c>
    </row>
    <row r="42" spans="1:4" ht="23.25">
      <c r="A42" s="59" t="s">
        <v>67</v>
      </c>
      <c r="B42" s="62">
        <v>821</v>
      </c>
      <c r="C42" s="213"/>
      <c r="D42" s="248">
        <v>8121832.85</v>
      </c>
    </row>
    <row r="43" spans="1:4" ht="23.25">
      <c r="A43" s="64" t="s">
        <v>100</v>
      </c>
      <c r="B43" s="65">
        <v>900</v>
      </c>
      <c r="C43" s="216"/>
      <c r="D43" s="249">
        <v>319728.48</v>
      </c>
    </row>
    <row r="44" spans="1:4" ht="24.75" customHeight="1" thickBot="1">
      <c r="A44" s="36" t="s">
        <v>49</v>
      </c>
      <c r="B44" s="35"/>
      <c r="C44" s="217">
        <f>SUM(C6:C43)</f>
        <v>49475197.64000001</v>
      </c>
      <c r="D44" s="218">
        <f>SUM(D36:D43)</f>
        <v>49475197.64</v>
      </c>
    </row>
    <row r="45" ht="24" thickTop="1"/>
    <row r="52" spans="1:5" ht="23.25">
      <c r="A52" s="258"/>
      <c r="B52" s="258"/>
      <c r="C52" s="258"/>
      <c r="D52" s="258"/>
      <c r="E52" s="258"/>
    </row>
    <row r="53" spans="1:5" ht="23.25">
      <c r="A53" s="257"/>
      <c r="B53" s="257"/>
      <c r="C53" s="257"/>
      <c r="D53" s="257"/>
      <c r="E53" s="257"/>
    </row>
    <row r="54" spans="1:5" ht="23.25">
      <c r="A54" s="257"/>
      <c r="B54" s="257"/>
      <c r="C54" s="257"/>
      <c r="D54" s="257"/>
      <c r="E54" s="257"/>
    </row>
    <row r="56" ht="23.25">
      <c r="C56" s="21"/>
    </row>
    <row r="57" ht="23.25">
      <c r="C57" s="21"/>
    </row>
    <row r="58" ht="23.25">
      <c r="C58" s="21"/>
    </row>
  </sheetData>
  <sheetProtection/>
  <mergeCells count="6">
    <mergeCell ref="A53:E53"/>
    <mergeCell ref="A54:E54"/>
    <mergeCell ref="A52:E52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5"/>
  <sheetViews>
    <sheetView zoomScalePageLayoutView="0" workbookViewId="0" topLeftCell="A79">
      <selection activeCell="E92" sqref="E92"/>
    </sheetView>
  </sheetViews>
  <sheetFormatPr defaultColWidth="9.140625" defaultRowHeight="21.75"/>
  <cols>
    <col min="1" max="1" width="15.28125" style="1" customWidth="1"/>
    <col min="2" max="2" width="16.140625" style="1" customWidth="1"/>
    <col min="3" max="3" width="42.7109375" style="1" customWidth="1"/>
    <col min="4" max="4" width="11.421875" style="1" customWidth="1"/>
    <col min="5" max="5" width="17.140625" style="1" customWidth="1"/>
    <col min="6" max="16384" width="9.140625" style="1" customWidth="1"/>
  </cols>
  <sheetData>
    <row r="3" spans="1:5" ht="26.25">
      <c r="A3" s="253" t="s">
        <v>121</v>
      </c>
      <c r="B3" s="253"/>
      <c r="C3" s="253"/>
      <c r="D3" s="253"/>
      <c r="E3" s="253"/>
    </row>
    <row r="4" spans="1:5" ht="25.5" customHeight="1">
      <c r="A4" s="253" t="s">
        <v>10</v>
      </c>
      <c r="B4" s="253"/>
      <c r="C4" s="253"/>
      <c r="D4" s="253"/>
      <c r="E4" s="253"/>
    </row>
    <row r="5" ht="22.5" customHeight="1">
      <c r="E5" s="15" t="s">
        <v>231</v>
      </c>
    </row>
    <row r="6" spans="1:5" ht="22.5" customHeight="1">
      <c r="A6" s="253" t="s">
        <v>11</v>
      </c>
      <c r="B6" s="253"/>
      <c r="C6" s="253"/>
      <c r="D6" s="253"/>
      <c r="E6" s="253"/>
    </row>
    <row r="7" spans="1:5" ht="22.5" customHeight="1" thickBot="1">
      <c r="A7" s="8" t="s">
        <v>232</v>
      </c>
      <c r="B7" s="8"/>
      <c r="C7" s="8"/>
      <c r="D7" s="8"/>
      <c r="E7" s="8"/>
    </row>
    <row r="8" spans="1:5" ht="24" customHeight="1" thickTop="1">
      <c r="A8" s="260" t="s">
        <v>12</v>
      </c>
      <c r="B8" s="261"/>
      <c r="C8" s="9"/>
      <c r="D8" s="13"/>
      <c r="E8" s="223" t="s">
        <v>15</v>
      </c>
    </row>
    <row r="9" spans="1:5" ht="23.25">
      <c r="A9" s="220" t="s">
        <v>13</v>
      </c>
      <c r="B9" s="221" t="s">
        <v>14</v>
      </c>
      <c r="C9" s="30" t="s">
        <v>5</v>
      </c>
      <c r="D9" s="18" t="s">
        <v>8</v>
      </c>
      <c r="E9" s="221" t="s">
        <v>14</v>
      </c>
    </row>
    <row r="10" spans="1:5" ht="22.5" thickBot="1">
      <c r="A10" s="219" t="s">
        <v>4</v>
      </c>
      <c r="B10" s="222" t="s">
        <v>4</v>
      </c>
      <c r="C10" s="10"/>
      <c r="D10" s="16"/>
      <c r="E10" s="222" t="s">
        <v>4</v>
      </c>
    </row>
    <row r="11" spans="1:5" ht="22.5" thickTop="1">
      <c r="A11" s="12"/>
      <c r="B11" s="225">
        <v>20861359.35</v>
      </c>
      <c r="C11" s="15" t="s">
        <v>17</v>
      </c>
      <c r="D11" s="2"/>
      <c r="E11" s="225">
        <v>21393679.42</v>
      </c>
    </row>
    <row r="12" spans="1:5" ht="21.75">
      <c r="A12" s="22"/>
      <c r="B12" s="23"/>
      <c r="C12" s="17" t="s">
        <v>47</v>
      </c>
      <c r="D12" s="2"/>
      <c r="E12" s="23"/>
    </row>
    <row r="13" spans="1:5" ht="21.75">
      <c r="A13" s="245">
        <v>202600</v>
      </c>
      <c r="B13" s="233">
        <f>2136.38+850</f>
        <v>2986.38</v>
      </c>
      <c r="C13" s="226" t="s">
        <v>18</v>
      </c>
      <c r="D13" s="227" t="s">
        <v>25</v>
      </c>
      <c r="E13" s="233">
        <v>850</v>
      </c>
    </row>
    <row r="14" spans="1:5" ht="21.75">
      <c r="A14" s="246">
        <v>89080</v>
      </c>
      <c r="B14" s="233">
        <f>7452.5+3750</f>
        <v>11202.5</v>
      </c>
      <c r="C14" s="226" t="s">
        <v>19</v>
      </c>
      <c r="D14" s="227" t="s">
        <v>26</v>
      </c>
      <c r="E14" s="233">
        <v>3750</v>
      </c>
    </row>
    <row r="15" spans="1:5" ht="21.75">
      <c r="A15" s="245">
        <v>436000</v>
      </c>
      <c r="B15" s="232">
        <f>6000+3000</f>
        <v>9000</v>
      </c>
      <c r="C15" s="226" t="s">
        <v>20</v>
      </c>
      <c r="D15" s="227" t="s">
        <v>27</v>
      </c>
      <c r="E15" s="232">
        <v>3000</v>
      </c>
    </row>
    <row r="16" spans="1:5" ht="21.75">
      <c r="A16" s="245">
        <v>0</v>
      </c>
      <c r="B16" s="233">
        <v>0</v>
      </c>
      <c r="C16" s="226" t="s">
        <v>21</v>
      </c>
      <c r="D16" s="227" t="s">
        <v>28</v>
      </c>
      <c r="E16" s="233">
        <v>0</v>
      </c>
    </row>
    <row r="17" spans="1:5" ht="21.75">
      <c r="A17" s="245">
        <v>52000</v>
      </c>
      <c r="B17" s="232">
        <f>1508+186</f>
        <v>1694</v>
      </c>
      <c r="C17" s="226" t="s">
        <v>22</v>
      </c>
      <c r="D17" s="227" t="s">
        <v>29</v>
      </c>
      <c r="E17" s="232">
        <v>186</v>
      </c>
    </row>
    <row r="18" spans="1:5" ht="21.75">
      <c r="A18" s="246">
        <v>0</v>
      </c>
      <c r="B18" s="228">
        <v>0</v>
      </c>
      <c r="C18" s="226" t="s">
        <v>23</v>
      </c>
      <c r="D18" s="227" t="s">
        <v>30</v>
      </c>
      <c r="E18" s="232">
        <v>0</v>
      </c>
    </row>
    <row r="19" spans="1:5" ht="21.75">
      <c r="A19" s="245">
        <v>16000000</v>
      </c>
      <c r="B19" s="232">
        <f>2345288.51+1258653.46</f>
        <v>3603941.9699999997</v>
      </c>
      <c r="C19" s="226" t="s">
        <v>24</v>
      </c>
      <c r="D19" s="227" t="s">
        <v>31</v>
      </c>
      <c r="E19" s="232">
        <v>1258653.46</v>
      </c>
    </row>
    <row r="20" spans="1:5" ht="21.75">
      <c r="A20" s="245">
        <v>13700000</v>
      </c>
      <c r="B20" s="228">
        <f>4363678</f>
        <v>4363678</v>
      </c>
      <c r="C20" s="226" t="s">
        <v>98</v>
      </c>
      <c r="D20" s="227" t="s">
        <v>32</v>
      </c>
      <c r="E20" s="228">
        <v>0</v>
      </c>
    </row>
    <row r="21" spans="1:5" ht="22.5" thickBot="1">
      <c r="A21" s="247">
        <f>SUM(A13:A20)</f>
        <v>30479680</v>
      </c>
      <c r="B21" s="234">
        <f>SUM(B13:B20)</f>
        <v>7992502.85</v>
      </c>
      <c r="D21" s="14"/>
      <c r="E21" s="234">
        <f>SUM(E13:E20)</f>
        <v>1266439.46</v>
      </c>
    </row>
    <row r="22" spans="2:5" ht="22.5" thickTop="1">
      <c r="B22" s="231">
        <f>123450</f>
        <v>123450</v>
      </c>
      <c r="C22" s="226" t="s">
        <v>68</v>
      </c>
      <c r="D22" s="229">
        <v>62000</v>
      </c>
      <c r="E22" s="231" t="s">
        <v>54</v>
      </c>
    </row>
    <row r="23" spans="2:5" ht="21.75">
      <c r="B23" s="228">
        <f>157.03</f>
        <v>157.03</v>
      </c>
      <c r="C23" s="226" t="s">
        <v>88</v>
      </c>
      <c r="D23" s="230" t="s">
        <v>90</v>
      </c>
      <c r="E23" s="228" t="s">
        <v>54</v>
      </c>
    </row>
    <row r="24" spans="2:5" ht="21.75">
      <c r="B24" s="228" t="s">
        <v>54</v>
      </c>
      <c r="C24" s="226" t="s">
        <v>69</v>
      </c>
      <c r="D24" s="230" t="s">
        <v>55</v>
      </c>
      <c r="E24" s="228" t="s">
        <v>54</v>
      </c>
    </row>
    <row r="25" spans="2:5" ht="21.75">
      <c r="B25" s="232">
        <f>120647</f>
        <v>120647</v>
      </c>
      <c r="C25" s="226" t="s">
        <v>227</v>
      </c>
      <c r="D25" s="230"/>
      <c r="E25" s="232">
        <v>0</v>
      </c>
    </row>
    <row r="26" spans="2:5" ht="21.75">
      <c r="B26" s="232">
        <f>3000+3100</f>
        <v>6100</v>
      </c>
      <c r="C26" s="226" t="s">
        <v>233</v>
      </c>
      <c r="D26" s="230"/>
      <c r="E26" s="232">
        <v>3100</v>
      </c>
    </row>
    <row r="27" spans="2:5" ht="21.75">
      <c r="B27" s="232">
        <f>5880</f>
        <v>5880</v>
      </c>
      <c r="C27" s="226" t="s">
        <v>234</v>
      </c>
      <c r="D27" s="230"/>
      <c r="E27" s="232">
        <v>5880</v>
      </c>
    </row>
    <row r="28" spans="2:5" ht="21.75">
      <c r="B28" s="228" t="s">
        <v>54</v>
      </c>
      <c r="C28" s="226" t="s">
        <v>51</v>
      </c>
      <c r="D28" s="229">
        <v>700</v>
      </c>
      <c r="E28" s="228" t="s">
        <v>54</v>
      </c>
    </row>
    <row r="29" spans="2:5" ht="21.75">
      <c r="B29" s="232">
        <f>633676.27+304311.35</f>
        <v>937987.62</v>
      </c>
      <c r="C29" s="226" t="s">
        <v>89</v>
      </c>
      <c r="D29" s="229">
        <v>900</v>
      </c>
      <c r="E29" s="235">
        <v>304311.35</v>
      </c>
    </row>
    <row r="30" spans="2:5" ht="21.75">
      <c r="B30" s="41"/>
      <c r="D30" s="14"/>
      <c r="E30" s="23"/>
    </row>
    <row r="31" spans="2:5" ht="21.75">
      <c r="B31" s="2"/>
      <c r="D31" s="14"/>
      <c r="E31" s="23"/>
    </row>
    <row r="32" spans="2:5" ht="21.75">
      <c r="B32" s="2"/>
      <c r="D32" s="14"/>
      <c r="E32" s="23"/>
    </row>
    <row r="33" spans="2:5" ht="21.75">
      <c r="B33" s="2"/>
      <c r="D33" s="2"/>
      <c r="E33" s="23"/>
    </row>
    <row r="34" spans="2:5" ht="21.75">
      <c r="B34" s="3"/>
      <c r="D34" s="2"/>
      <c r="E34" s="26"/>
    </row>
    <row r="35" spans="2:5" ht="21.75">
      <c r="B35" s="236">
        <f>SUM(B22:B34)</f>
        <v>1194221.65</v>
      </c>
      <c r="D35" s="2"/>
      <c r="E35" s="237">
        <f>SUM(E22:E29)</f>
        <v>313291.35</v>
      </c>
    </row>
    <row r="36" spans="2:5" ht="26.25" customHeight="1" thickBot="1">
      <c r="B36" s="238">
        <f>SUM(B35+B21)</f>
        <v>9186724.5</v>
      </c>
      <c r="C36" s="11" t="s">
        <v>16</v>
      </c>
      <c r="D36" s="3"/>
      <c r="E36" s="238">
        <f>SUM(+E35+E21)</f>
        <v>1579730.81</v>
      </c>
    </row>
    <row r="37" spans="2:5" ht="22.5" thickTop="1">
      <c r="B37" s="4"/>
      <c r="C37" s="11"/>
      <c r="D37" s="4"/>
      <c r="E37" s="4"/>
    </row>
    <row r="38" spans="2:5" ht="21.75">
      <c r="B38" s="4"/>
      <c r="C38" s="11"/>
      <c r="D38" s="4"/>
      <c r="E38" s="4"/>
    </row>
    <row r="39" spans="2:5" ht="21.75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2:5" ht="21.75">
      <c r="B44" s="4"/>
      <c r="C44" s="11"/>
      <c r="D44" s="4"/>
      <c r="E44" s="4"/>
    </row>
    <row r="45" spans="1:3" ht="22.5" customHeight="1">
      <c r="A45" s="4"/>
      <c r="B45" s="4"/>
      <c r="C45" s="4"/>
    </row>
    <row r="46" spans="1:3" s="169" customFormat="1" ht="22.5" customHeight="1">
      <c r="A46" s="168"/>
      <c r="B46" s="168"/>
      <c r="C46" s="168"/>
    </row>
    <row r="47" spans="1:6" s="169" customFormat="1" ht="22.5" customHeight="1">
      <c r="A47" s="259" t="s">
        <v>204</v>
      </c>
      <c r="B47" s="259"/>
      <c r="C47" s="259"/>
      <c r="D47" s="259"/>
      <c r="E47" s="259"/>
      <c r="F47" s="259"/>
    </row>
    <row r="48" spans="1:3" s="169" customFormat="1" ht="22.5" customHeight="1">
      <c r="A48" s="168"/>
      <c r="B48" s="168"/>
      <c r="C48" s="168"/>
    </row>
    <row r="49" spans="1:3" ht="22.5" customHeight="1" thickBot="1">
      <c r="A49" s="4"/>
      <c r="B49" s="4"/>
      <c r="C49" s="4"/>
    </row>
    <row r="50" spans="1:5" ht="24" customHeight="1" thickTop="1">
      <c r="A50" s="260" t="s">
        <v>12</v>
      </c>
      <c r="B50" s="261"/>
      <c r="C50" s="42"/>
      <c r="D50" s="13"/>
      <c r="E50" s="223" t="s">
        <v>15</v>
      </c>
    </row>
    <row r="51" spans="1:5" ht="23.25">
      <c r="A51" s="220" t="s">
        <v>13</v>
      </c>
      <c r="B51" s="221" t="s">
        <v>14</v>
      </c>
      <c r="C51" s="30" t="s">
        <v>5</v>
      </c>
      <c r="D51" s="14" t="s">
        <v>8</v>
      </c>
      <c r="E51" s="221" t="s">
        <v>14</v>
      </c>
    </row>
    <row r="52" spans="1:5" ht="22.5" thickBot="1">
      <c r="A52" s="219" t="s">
        <v>4</v>
      </c>
      <c r="B52" s="222" t="s">
        <v>4</v>
      </c>
      <c r="C52" s="10"/>
      <c r="D52" s="16"/>
      <c r="E52" s="222" t="s">
        <v>4</v>
      </c>
    </row>
    <row r="53" spans="1:5" ht="22.5" thickTop="1">
      <c r="A53" s="12"/>
      <c r="B53" s="2"/>
      <c r="C53" s="17" t="s">
        <v>33</v>
      </c>
      <c r="D53" s="2"/>
      <c r="E53" s="2"/>
    </row>
    <row r="54" spans="1:5" ht="21.75">
      <c r="A54" s="22">
        <v>6890380</v>
      </c>
      <c r="B54" s="239">
        <f>528388.3+273212.35</f>
        <v>801600.65</v>
      </c>
      <c r="C54" s="15" t="s">
        <v>34</v>
      </c>
      <c r="D54" s="6" t="s">
        <v>48</v>
      </c>
      <c r="E54" s="239">
        <v>273212.35</v>
      </c>
    </row>
    <row r="55" spans="1:5" ht="21.75">
      <c r="A55" s="22">
        <v>0</v>
      </c>
      <c r="B55" s="239">
        <f>1650</f>
        <v>1650</v>
      </c>
      <c r="C55" s="15" t="s">
        <v>196</v>
      </c>
      <c r="D55" s="6">
        <v>6000</v>
      </c>
      <c r="E55" s="239">
        <v>1650</v>
      </c>
    </row>
    <row r="56" spans="1:5" ht="21.75">
      <c r="A56" s="22">
        <v>9829580</v>
      </c>
      <c r="B56" s="239">
        <f>1531861+767970</f>
        <v>2299831</v>
      </c>
      <c r="C56" s="15" t="s">
        <v>197</v>
      </c>
      <c r="D56" s="5">
        <v>100</v>
      </c>
      <c r="E56" s="239">
        <v>767970</v>
      </c>
    </row>
    <row r="57" spans="1:5" ht="21.75">
      <c r="A57" s="22">
        <v>0</v>
      </c>
      <c r="B57" s="239">
        <f>36500+36500</f>
        <v>73000</v>
      </c>
      <c r="C57" s="15" t="s">
        <v>198</v>
      </c>
      <c r="D57" s="5">
        <v>6100</v>
      </c>
      <c r="E57" s="239">
        <v>36500</v>
      </c>
    </row>
    <row r="58" spans="1:5" ht="21.75">
      <c r="A58" s="29">
        <v>2624640</v>
      </c>
      <c r="B58" s="239">
        <f>437440+218720</f>
        <v>656160</v>
      </c>
      <c r="C58" s="15" t="s">
        <v>199</v>
      </c>
      <c r="D58" s="5">
        <v>100</v>
      </c>
      <c r="E58" s="239">
        <v>218720</v>
      </c>
    </row>
    <row r="59" spans="1:5" ht="21.75">
      <c r="A59" s="22">
        <v>369600</v>
      </c>
      <c r="B59" s="239">
        <f>15700+35600</f>
        <v>51300</v>
      </c>
      <c r="C59" s="15" t="s">
        <v>35</v>
      </c>
      <c r="D59" s="5">
        <v>200</v>
      </c>
      <c r="E59" s="239">
        <v>35600</v>
      </c>
    </row>
    <row r="60" spans="1:5" ht="21.75">
      <c r="A60" s="22">
        <v>0</v>
      </c>
      <c r="B60" s="239">
        <f>3000+6000</f>
        <v>9000</v>
      </c>
      <c r="C60" s="15" t="s">
        <v>200</v>
      </c>
      <c r="D60" s="5">
        <v>6200</v>
      </c>
      <c r="E60" s="239">
        <v>6000</v>
      </c>
    </row>
    <row r="61" spans="1:5" ht="21.75">
      <c r="A61" s="22">
        <v>6886200</v>
      </c>
      <c r="B61" s="239">
        <f>383295.67+510700</f>
        <v>893995.6699999999</v>
      </c>
      <c r="C61" s="15" t="s">
        <v>36</v>
      </c>
      <c r="D61" s="5">
        <v>250</v>
      </c>
      <c r="E61" s="239">
        <v>510700</v>
      </c>
    </row>
    <row r="62" spans="1:5" ht="21.75">
      <c r="A62" s="22">
        <v>2114670</v>
      </c>
      <c r="B62" s="239">
        <f>61480+99711.7</f>
        <v>161191.7</v>
      </c>
      <c r="C62" s="15" t="s">
        <v>37</v>
      </c>
      <c r="D62" s="5">
        <v>270</v>
      </c>
      <c r="E62" s="239">
        <v>99711.7</v>
      </c>
    </row>
    <row r="63" spans="1:5" ht="21.75">
      <c r="A63" s="22">
        <v>0</v>
      </c>
      <c r="B63" s="239">
        <v>0</v>
      </c>
      <c r="C63" s="15" t="s">
        <v>201</v>
      </c>
      <c r="D63" s="5">
        <v>6270</v>
      </c>
      <c r="E63" s="239">
        <v>0</v>
      </c>
    </row>
    <row r="64" spans="1:5" ht="21.75">
      <c r="A64" s="22">
        <v>558000</v>
      </c>
      <c r="B64" s="239">
        <f>75582.49+30907.2</f>
        <v>106489.69</v>
      </c>
      <c r="C64" s="15" t="s">
        <v>38</v>
      </c>
      <c r="D64" s="5">
        <v>300</v>
      </c>
      <c r="E64" s="239">
        <v>30907.2</v>
      </c>
    </row>
    <row r="65" spans="1:5" ht="21.75">
      <c r="A65" s="22">
        <v>98500</v>
      </c>
      <c r="B65" s="239">
        <f>15000</f>
        <v>15000</v>
      </c>
      <c r="C65" s="15" t="s">
        <v>39</v>
      </c>
      <c r="D65" s="5">
        <v>400</v>
      </c>
      <c r="E65" s="239">
        <v>0</v>
      </c>
    </row>
    <row r="66" spans="1:5" ht="21.75">
      <c r="A66" s="22">
        <v>576300</v>
      </c>
      <c r="B66" s="28">
        <f>14147</f>
        <v>14147</v>
      </c>
      <c r="C66" s="15" t="s">
        <v>40</v>
      </c>
      <c r="D66" s="5">
        <v>450</v>
      </c>
      <c r="E66" s="239">
        <v>14147</v>
      </c>
    </row>
    <row r="67" spans="1:5" ht="21.75">
      <c r="A67" s="22">
        <v>525000</v>
      </c>
      <c r="B67" s="28">
        <v>0</v>
      </c>
      <c r="C67" s="15" t="s">
        <v>41</v>
      </c>
      <c r="D67" s="5">
        <v>500</v>
      </c>
      <c r="E67" s="239">
        <v>0</v>
      </c>
    </row>
    <row r="68" spans="1:5" ht="21.75">
      <c r="A68" s="29">
        <v>0</v>
      </c>
      <c r="B68" s="224">
        <v>0</v>
      </c>
      <c r="C68" s="15" t="s">
        <v>76</v>
      </c>
      <c r="D68" s="5">
        <v>550</v>
      </c>
      <c r="E68" s="240">
        <v>0</v>
      </c>
    </row>
    <row r="69" spans="1:5" ht="22.5" thickBot="1">
      <c r="A69" s="27">
        <f>SUM(A54:A68)</f>
        <v>30472870</v>
      </c>
      <c r="B69" s="241">
        <f>SUM(B54:B68)</f>
        <v>5083365.710000001</v>
      </c>
      <c r="C69" s="15"/>
      <c r="D69" s="5"/>
      <c r="E69" s="241">
        <f>SUM(E54:E68)</f>
        <v>1995118.25</v>
      </c>
    </row>
    <row r="70" spans="1:5" ht="22.5" thickTop="1">
      <c r="A70" s="25"/>
      <c r="B70" s="28">
        <v>0</v>
      </c>
      <c r="C70" s="15" t="s">
        <v>41</v>
      </c>
      <c r="D70" s="5">
        <v>6500</v>
      </c>
      <c r="E70" s="239">
        <v>0</v>
      </c>
    </row>
    <row r="71" spans="1:5" ht="21.75">
      <c r="A71" s="25"/>
      <c r="B71" s="28">
        <v>0</v>
      </c>
      <c r="C71" s="15" t="s">
        <v>40</v>
      </c>
      <c r="D71" s="5">
        <v>7450</v>
      </c>
      <c r="E71" s="239">
        <v>0</v>
      </c>
    </row>
    <row r="72" spans="1:5" ht="21.75">
      <c r="A72" s="25"/>
      <c r="B72" s="28">
        <v>0</v>
      </c>
      <c r="C72" s="15" t="s">
        <v>99</v>
      </c>
      <c r="D72" s="5"/>
      <c r="E72" s="239">
        <v>0</v>
      </c>
    </row>
    <row r="73" spans="1:5" ht="23.25">
      <c r="A73" s="25"/>
      <c r="B73" s="239">
        <f>237000</f>
        <v>237000</v>
      </c>
      <c r="C73" s="15" t="s">
        <v>70</v>
      </c>
      <c r="D73" s="33" t="s">
        <v>55</v>
      </c>
      <c r="E73" s="242">
        <v>237000</v>
      </c>
    </row>
    <row r="74" spans="1:5" ht="23.25">
      <c r="A74" s="25"/>
      <c r="B74" s="239">
        <f>38150</f>
        <v>38150</v>
      </c>
      <c r="C74" s="15" t="s">
        <v>74</v>
      </c>
      <c r="D74" s="33"/>
      <c r="E74" s="242">
        <v>0</v>
      </c>
    </row>
    <row r="75" spans="1:5" ht="23.25">
      <c r="A75" s="25"/>
      <c r="B75" s="239">
        <f>1290000+294892</f>
        <v>1584892</v>
      </c>
      <c r="C75" s="15" t="s">
        <v>202</v>
      </c>
      <c r="D75" s="5">
        <v>600</v>
      </c>
      <c r="E75" s="242">
        <v>294892</v>
      </c>
    </row>
    <row r="76" spans="1:5" ht="21.75">
      <c r="A76" s="25"/>
      <c r="B76" s="239">
        <v>0</v>
      </c>
      <c r="C76" s="15" t="s">
        <v>203</v>
      </c>
      <c r="D76" s="5">
        <v>600</v>
      </c>
      <c r="E76" s="239">
        <v>0</v>
      </c>
    </row>
    <row r="77" spans="1:5" ht="21.75">
      <c r="A77" s="25"/>
      <c r="B77" s="239">
        <f>1830000</f>
        <v>1830000</v>
      </c>
      <c r="C77" s="15" t="s">
        <v>71</v>
      </c>
      <c r="D77" s="5">
        <v>700</v>
      </c>
      <c r="E77" s="239">
        <v>0</v>
      </c>
    </row>
    <row r="78" spans="1:5" ht="21.75">
      <c r="A78" s="25"/>
      <c r="B78" s="239">
        <v>0</v>
      </c>
      <c r="C78" s="15" t="s">
        <v>74</v>
      </c>
      <c r="D78" s="5">
        <v>704</v>
      </c>
      <c r="E78" s="239">
        <v>0</v>
      </c>
    </row>
    <row r="79" spans="1:5" ht="21.75">
      <c r="A79" s="25"/>
      <c r="B79" s="239">
        <f>828276.16+312348.78</f>
        <v>1140624.94</v>
      </c>
      <c r="C79" s="15" t="s">
        <v>210</v>
      </c>
      <c r="D79" s="170">
        <v>900</v>
      </c>
      <c r="E79" s="239">
        <v>312348.78</v>
      </c>
    </row>
    <row r="80" spans="1:5" ht="21.75">
      <c r="A80" s="25"/>
      <c r="B80" s="236">
        <f>SUM(B70:B79)</f>
        <v>4830666.9399999995</v>
      </c>
      <c r="C80" s="11" t="s">
        <v>42</v>
      </c>
      <c r="D80" s="4"/>
      <c r="E80" s="236">
        <f>SUM(E70:E79)</f>
        <v>844240.78</v>
      </c>
    </row>
    <row r="81" spans="1:5" ht="21.75">
      <c r="A81" s="25"/>
      <c r="B81" s="236">
        <f>SUM(B80+B69)</f>
        <v>9914032.65</v>
      </c>
      <c r="C81" s="11" t="s">
        <v>43</v>
      </c>
      <c r="D81" s="4"/>
      <c r="E81" s="236">
        <f>SUM(E80+E69)</f>
        <v>2839359.0300000003</v>
      </c>
    </row>
    <row r="82" spans="1:5" ht="21.75">
      <c r="A82" s="25"/>
      <c r="B82" s="39"/>
      <c r="C82" s="15" t="s">
        <v>46</v>
      </c>
      <c r="E82" s="39"/>
    </row>
    <row r="83" spans="1:5" ht="21.75">
      <c r="A83" s="25"/>
      <c r="B83" s="243" t="s">
        <v>291</v>
      </c>
      <c r="C83" s="11" t="s">
        <v>44</v>
      </c>
      <c r="E83" s="243" t="s">
        <v>235</v>
      </c>
    </row>
    <row r="84" spans="1:5" ht="21.75">
      <c r="A84" s="25"/>
      <c r="B84" s="244">
        <v>20134051.2</v>
      </c>
      <c r="C84" s="11" t="s">
        <v>45</v>
      </c>
      <c r="E84" s="244">
        <v>20134051.2</v>
      </c>
    </row>
    <row r="85" spans="1:5" ht="26.25" customHeight="1">
      <c r="A85" s="25"/>
      <c r="B85" s="24"/>
      <c r="C85" s="11"/>
      <c r="E85" s="24"/>
    </row>
    <row r="86" ht="28.5" customHeight="1"/>
    <row r="87" s="19" customFormat="1" ht="21"/>
    <row r="88" s="19" customFormat="1" ht="21"/>
    <row r="89" s="19" customFormat="1" ht="21"/>
  </sheetData>
  <sheetProtection/>
  <mergeCells count="6">
    <mergeCell ref="A47:F47"/>
    <mergeCell ref="A3:E3"/>
    <mergeCell ref="A4:E4"/>
    <mergeCell ref="A6:E6"/>
    <mergeCell ref="A50:B50"/>
    <mergeCell ref="A8:B8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07"/>
  <sheetViews>
    <sheetView view="pageBreakPreview" zoomScaleSheetLayoutView="100" zoomScalePageLayoutView="0" workbookViewId="0" topLeftCell="A85">
      <selection activeCell="A90" sqref="A90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42.7109375" style="1" customWidth="1"/>
    <col min="5" max="5" width="9.140625" style="1" customWidth="1"/>
    <col min="6" max="6" width="13.7109375" style="1" customWidth="1"/>
    <col min="7" max="7" width="4.57421875" style="1" customWidth="1"/>
    <col min="8" max="16384" width="9.140625" style="1" customWidth="1"/>
  </cols>
  <sheetData>
    <row r="2" spans="1:2" ht="26.25">
      <c r="A2" s="256" t="s">
        <v>72</v>
      </c>
      <c r="B2" s="256"/>
    </row>
    <row r="3" spans="1:2" ht="26.25">
      <c r="A3" s="256" t="s">
        <v>229</v>
      </c>
      <c r="B3" s="256"/>
    </row>
    <row r="4" spans="1:2" ht="26.25">
      <c r="A4" s="256" t="s">
        <v>91</v>
      </c>
      <c r="B4" s="256"/>
    </row>
    <row r="6" spans="1:2" ht="23.25">
      <c r="A6" s="7" t="s">
        <v>236</v>
      </c>
      <c r="B6" s="32">
        <v>5690.42</v>
      </c>
    </row>
    <row r="7" spans="1:2" ht="23.25">
      <c r="A7" s="7" t="s">
        <v>237</v>
      </c>
      <c r="B7" s="32">
        <v>157.03</v>
      </c>
    </row>
    <row r="8" spans="1:2" ht="22.5" thickBot="1">
      <c r="A8" s="1" t="s">
        <v>92</v>
      </c>
      <c r="B8" s="45">
        <f>SUM(B6-B7)</f>
        <v>5533.39</v>
      </c>
    </row>
    <row r="9" ht="22.5" thickTop="1">
      <c r="B9" s="47"/>
    </row>
    <row r="12" spans="1:3" ht="26.25">
      <c r="A12" s="256" t="s">
        <v>78</v>
      </c>
      <c r="B12" s="256"/>
      <c r="C12" s="256"/>
    </row>
    <row r="13" spans="1:3" ht="26.25">
      <c r="A13" s="256" t="s">
        <v>238</v>
      </c>
      <c r="B13" s="256"/>
      <c r="C13" s="256"/>
    </row>
    <row r="14" spans="1:3" ht="26.25">
      <c r="A14" s="256" t="s">
        <v>73</v>
      </c>
      <c r="B14" s="256"/>
      <c r="C14" s="256"/>
    </row>
    <row r="15" spans="1:2" ht="21.75" customHeight="1">
      <c r="A15" s="37"/>
      <c r="B15" s="37"/>
    </row>
    <row r="16" spans="1:3" ht="24.75" customHeight="1">
      <c r="A16" s="37"/>
      <c r="B16" s="51" t="s">
        <v>240</v>
      </c>
      <c r="C16" s="50" t="s">
        <v>222</v>
      </c>
    </row>
    <row r="17" spans="1:3" ht="23.25">
      <c r="A17" s="7" t="s">
        <v>239</v>
      </c>
      <c r="B17" s="43">
        <v>1290000</v>
      </c>
      <c r="C17" s="32"/>
    </row>
    <row r="18" spans="1:3" ht="23.25">
      <c r="A18" s="53" t="s">
        <v>221</v>
      </c>
      <c r="B18" s="211">
        <v>1290000</v>
      </c>
      <c r="C18" s="32">
        <v>0</v>
      </c>
    </row>
    <row r="19" spans="1:3" ht="23.25">
      <c r="A19" s="7" t="s">
        <v>225</v>
      </c>
      <c r="B19" s="43">
        <v>294892</v>
      </c>
      <c r="C19" s="32"/>
    </row>
    <row r="20" spans="1:3" ht="23.25">
      <c r="A20" s="53" t="s">
        <v>221</v>
      </c>
      <c r="B20" s="211">
        <v>294892</v>
      </c>
      <c r="C20" s="32">
        <v>0</v>
      </c>
    </row>
    <row r="21" spans="1:3" ht="23.25">
      <c r="A21" s="7" t="s">
        <v>241</v>
      </c>
      <c r="B21" s="21">
        <v>300000</v>
      </c>
      <c r="C21" s="32">
        <v>300000</v>
      </c>
    </row>
    <row r="22" spans="1:3" ht="23.25">
      <c r="A22" s="7" t="s">
        <v>242</v>
      </c>
      <c r="B22" s="21">
        <v>470000</v>
      </c>
      <c r="C22" s="32">
        <v>470000</v>
      </c>
    </row>
    <row r="23" spans="1:3" ht="24" thickBot="1">
      <c r="A23" s="31" t="s">
        <v>77</v>
      </c>
      <c r="B23" s="52">
        <f>SUM(B17+B19+B21+B22)</f>
        <v>2354892</v>
      </c>
      <c r="C23" s="210">
        <f>SUM(C17:C22)</f>
        <v>770000</v>
      </c>
    </row>
    <row r="24" spans="1:3" ht="24" thickTop="1">
      <c r="A24" s="31"/>
      <c r="B24" s="34"/>
      <c r="C24" s="4"/>
    </row>
    <row r="26" spans="1:2" ht="26.25">
      <c r="A26" s="256" t="s">
        <v>93</v>
      </c>
      <c r="B26" s="256"/>
    </row>
    <row r="27" spans="1:2" ht="26.25">
      <c r="A27" s="256" t="s">
        <v>238</v>
      </c>
      <c r="B27" s="256"/>
    </row>
    <row r="28" spans="1:2" ht="26.25">
      <c r="A28" s="256" t="s">
        <v>0</v>
      </c>
      <c r="B28" s="256"/>
    </row>
    <row r="29" spans="1:2" ht="26.25">
      <c r="A29" s="37"/>
      <c r="B29" s="37"/>
    </row>
    <row r="30" spans="1:2" ht="23.25">
      <c r="A30" s="7" t="s">
        <v>79</v>
      </c>
      <c r="B30" s="20">
        <v>4101.35</v>
      </c>
    </row>
    <row r="31" spans="1:2" ht="23.25">
      <c r="A31" s="7" t="s">
        <v>81</v>
      </c>
      <c r="B31" s="20">
        <v>290337</v>
      </c>
    </row>
    <row r="32" spans="1:2" ht="23.25">
      <c r="A32" s="7" t="s">
        <v>80</v>
      </c>
      <c r="B32" s="20">
        <v>13386.13</v>
      </c>
    </row>
    <row r="33" spans="1:2" ht="23.25">
      <c r="A33" s="7" t="s">
        <v>108</v>
      </c>
      <c r="B33" s="20">
        <v>990</v>
      </c>
    </row>
    <row r="34" spans="1:2" ht="23.25">
      <c r="A34" s="7" t="s">
        <v>226</v>
      </c>
      <c r="B34" s="20">
        <v>10914</v>
      </c>
    </row>
    <row r="35" spans="1:2" ht="24" customHeight="1" thickBot="1">
      <c r="A35" s="7"/>
      <c r="B35" s="44">
        <f>SUM(B30:B34)</f>
        <v>319728.48</v>
      </c>
    </row>
    <row r="36" spans="1:2" ht="24" customHeight="1" thickTop="1">
      <c r="A36" s="7"/>
      <c r="B36" s="49"/>
    </row>
    <row r="37" spans="1:2" ht="24" customHeight="1">
      <c r="A37" s="7"/>
      <c r="B37" s="49"/>
    </row>
    <row r="38" spans="1:2" ht="24" customHeight="1">
      <c r="A38" s="7"/>
      <c r="B38" s="49"/>
    </row>
    <row r="39" spans="1:2" ht="24" customHeight="1">
      <c r="A39" s="7"/>
      <c r="B39" s="49"/>
    </row>
    <row r="40" spans="1:2" ht="24" customHeight="1">
      <c r="A40" s="7"/>
      <c r="B40" s="49"/>
    </row>
    <row r="41" spans="1:2" ht="24" customHeight="1">
      <c r="A41" s="7"/>
      <c r="B41" s="49"/>
    </row>
    <row r="42" spans="1:2" ht="26.25">
      <c r="A42" s="256"/>
      <c r="B42" s="256"/>
    </row>
    <row r="43" spans="1:2" ht="26.25">
      <c r="A43" s="256" t="s">
        <v>1</v>
      </c>
      <c r="B43" s="256"/>
    </row>
    <row r="44" spans="1:2" ht="26.25">
      <c r="A44" s="256" t="s">
        <v>238</v>
      </c>
      <c r="B44" s="256"/>
    </row>
    <row r="45" spans="1:2" ht="26.25">
      <c r="A45" s="256" t="s">
        <v>75</v>
      </c>
      <c r="B45" s="256"/>
    </row>
    <row r="46" spans="1:2" ht="18.75" customHeight="1">
      <c r="A46" s="37"/>
      <c r="B46" s="37"/>
    </row>
    <row r="47" spans="1:2" ht="23.25">
      <c r="A47" s="7" t="s">
        <v>205</v>
      </c>
      <c r="B47" s="32">
        <v>850</v>
      </c>
    </row>
    <row r="48" spans="1:2" ht="23.25">
      <c r="A48" s="7" t="s">
        <v>206</v>
      </c>
      <c r="B48" s="32">
        <v>1530</v>
      </c>
    </row>
    <row r="49" spans="1:2" ht="23.25">
      <c r="A49" s="7" t="s">
        <v>207</v>
      </c>
      <c r="B49" s="32">
        <v>1220</v>
      </c>
    </row>
    <row r="50" spans="1:2" ht="23.25">
      <c r="A50" s="7" t="s">
        <v>243</v>
      </c>
      <c r="B50" s="32">
        <v>1000</v>
      </c>
    </row>
    <row r="51" spans="1:2" ht="23.25">
      <c r="A51" s="7" t="s">
        <v>244</v>
      </c>
      <c r="B51" s="32">
        <v>3000</v>
      </c>
    </row>
    <row r="52" spans="1:2" ht="23.25">
      <c r="A52" s="7" t="s">
        <v>208</v>
      </c>
      <c r="B52" s="32">
        <v>76</v>
      </c>
    </row>
    <row r="53" spans="1:2" ht="23.25">
      <c r="A53" s="7" t="s">
        <v>209</v>
      </c>
      <c r="B53" s="32">
        <v>110</v>
      </c>
    </row>
    <row r="54" spans="1:2" ht="23.25">
      <c r="A54" s="7" t="s">
        <v>245</v>
      </c>
      <c r="B54" s="32">
        <v>1052429.99</v>
      </c>
    </row>
    <row r="55" spans="1:2" ht="23.25">
      <c r="A55" s="7" t="s">
        <v>246</v>
      </c>
      <c r="B55" s="32">
        <v>54480.02</v>
      </c>
    </row>
    <row r="56" spans="1:2" ht="23.25">
      <c r="A56" s="7" t="s">
        <v>247</v>
      </c>
      <c r="B56" s="32">
        <v>29275.09</v>
      </c>
    </row>
    <row r="57" spans="1:2" ht="23.25">
      <c r="A57" s="7" t="s">
        <v>248</v>
      </c>
      <c r="B57" s="32">
        <v>68178.36</v>
      </c>
    </row>
    <row r="58" spans="1:2" ht="23.25">
      <c r="A58" s="7" t="s">
        <v>249</v>
      </c>
      <c r="B58" s="32">
        <v>54290</v>
      </c>
    </row>
    <row r="59" spans="1:2" ht="24" thickBot="1">
      <c r="A59" s="7"/>
      <c r="B59" s="40">
        <f>SUM(B47:B58)</f>
        <v>1266439.4600000002</v>
      </c>
    </row>
    <row r="60" spans="1:2" ht="24" thickTop="1">
      <c r="A60" s="7"/>
      <c r="B60" s="43"/>
    </row>
    <row r="61" spans="1:2" ht="26.25">
      <c r="A61" s="256" t="s">
        <v>2</v>
      </c>
      <c r="B61" s="256"/>
    </row>
    <row r="62" spans="1:2" ht="26.25">
      <c r="A62" s="256" t="s">
        <v>238</v>
      </c>
      <c r="B62" s="256"/>
    </row>
    <row r="63" spans="1:2" ht="26.25">
      <c r="A63" s="256" t="s">
        <v>91</v>
      </c>
      <c r="B63" s="256"/>
    </row>
    <row r="64" spans="1:2" ht="23.25">
      <c r="A64" s="7"/>
      <c r="B64" s="43"/>
    </row>
    <row r="65" spans="1:2" ht="23.25">
      <c r="A65" s="7" t="s">
        <v>94</v>
      </c>
      <c r="B65" s="43">
        <v>0</v>
      </c>
    </row>
    <row r="66" spans="1:2" ht="24" thickBot="1">
      <c r="A66" s="31" t="s">
        <v>97</v>
      </c>
      <c r="B66" s="40">
        <f>SUM(B65)</f>
        <v>0</v>
      </c>
    </row>
    <row r="67" spans="1:2" ht="24" thickTop="1">
      <c r="A67" s="31"/>
      <c r="B67" s="43"/>
    </row>
    <row r="68" spans="1:2" ht="23.25">
      <c r="A68" s="7"/>
      <c r="B68" s="43"/>
    </row>
    <row r="69" spans="1:2" ht="23.25">
      <c r="A69" s="7"/>
      <c r="B69" s="43"/>
    </row>
    <row r="70" spans="1:2" ht="26.25">
      <c r="A70" s="256" t="s">
        <v>95</v>
      </c>
      <c r="B70" s="256"/>
    </row>
    <row r="71" spans="1:2" ht="26.25">
      <c r="A71" s="256" t="s">
        <v>238</v>
      </c>
      <c r="B71" s="256"/>
    </row>
    <row r="72" spans="1:2" ht="26.25">
      <c r="A72" s="256" t="s">
        <v>0</v>
      </c>
      <c r="B72" s="256"/>
    </row>
    <row r="73" spans="1:2" ht="18.75" customHeight="1">
      <c r="A73" s="37"/>
      <c r="B73" s="37"/>
    </row>
    <row r="74" spans="1:2" ht="23.25">
      <c r="A74" s="7" t="s">
        <v>84</v>
      </c>
      <c r="B74" s="20">
        <v>4101.35</v>
      </c>
    </row>
    <row r="75" spans="1:2" ht="23.25">
      <c r="A75" s="7" t="s">
        <v>195</v>
      </c>
      <c r="B75" s="20">
        <v>990</v>
      </c>
    </row>
    <row r="76" spans="1:2" ht="23.25">
      <c r="A76" s="7" t="s">
        <v>220</v>
      </c>
      <c r="B76" s="20">
        <v>10914</v>
      </c>
    </row>
    <row r="77" spans="1:2" ht="23.25">
      <c r="A77" s="7" t="s">
        <v>250</v>
      </c>
      <c r="B77" s="20">
        <v>288306</v>
      </c>
    </row>
    <row r="78" spans="1:2" ht="24" thickBot="1">
      <c r="A78" s="31" t="s">
        <v>3</v>
      </c>
      <c r="B78" s="38">
        <f>SUM(B74:B77)</f>
        <v>304311.35</v>
      </c>
    </row>
    <row r="79" spans="1:2" ht="24" thickTop="1">
      <c r="A79" s="7"/>
      <c r="B79" s="20"/>
    </row>
    <row r="80" spans="1:2" ht="23.25">
      <c r="A80" s="7"/>
      <c r="B80" s="20"/>
    </row>
    <row r="81" spans="1:2" ht="26.25">
      <c r="A81" s="37"/>
      <c r="B81" s="48"/>
    </row>
    <row r="82" spans="1:2" ht="26.25">
      <c r="A82" s="37"/>
      <c r="B82" s="37"/>
    </row>
    <row r="83" spans="1:2" ht="26.25">
      <c r="A83" s="256" t="s">
        <v>96</v>
      </c>
      <c r="B83" s="256"/>
    </row>
    <row r="84" spans="1:2" ht="26.25">
      <c r="A84" s="256" t="s">
        <v>238</v>
      </c>
      <c r="B84" s="256"/>
    </row>
    <row r="85" spans="1:2" ht="26.25">
      <c r="A85" s="256" t="s">
        <v>0</v>
      </c>
      <c r="B85" s="256"/>
    </row>
    <row r="86" spans="1:2" ht="26.25">
      <c r="A86" s="37"/>
      <c r="B86" s="37"/>
    </row>
    <row r="87" spans="1:2" ht="23.25">
      <c r="A87" s="7" t="s">
        <v>84</v>
      </c>
      <c r="B87" s="171">
        <v>12138.78</v>
      </c>
    </row>
    <row r="88" spans="1:2" ht="23.25">
      <c r="A88" s="7" t="s">
        <v>195</v>
      </c>
      <c r="B88" s="171">
        <v>990</v>
      </c>
    </row>
    <row r="89" spans="1:2" ht="23.25">
      <c r="A89" s="7" t="s">
        <v>220</v>
      </c>
      <c r="B89" s="171">
        <v>10914</v>
      </c>
    </row>
    <row r="90" spans="1:2" ht="23.25">
      <c r="A90" s="7" t="s">
        <v>250</v>
      </c>
      <c r="B90" s="171">
        <v>288306</v>
      </c>
    </row>
    <row r="91" spans="1:2" ht="24" thickBot="1">
      <c r="A91" s="31" t="s">
        <v>3</v>
      </c>
      <c r="B91" s="38">
        <f>SUM(B87:B90)</f>
        <v>312348.78</v>
      </c>
    </row>
    <row r="92" spans="1:2" ht="24" thickTop="1">
      <c r="A92" s="7"/>
      <c r="B92" s="20"/>
    </row>
    <row r="93" spans="1:2" ht="26.25">
      <c r="A93" s="256"/>
      <c r="B93" s="256"/>
    </row>
    <row r="94" spans="1:2" ht="26.25">
      <c r="A94" s="256"/>
      <c r="B94" s="256"/>
    </row>
    <row r="95" spans="1:2" ht="26.25">
      <c r="A95" s="256"/>
      <c r="B95" s="256"/>
    </row>
    <row r="96" spans="1:2" ht="18.75" customHeight="1">
      <c r="A96" s="37"/>
      <c r="B96" s="37"/>
    </row>
    <row r="97" spans="1:2" ht="23.25">
      <c r="A97" s="7"/>
      <c r="B97" s="20"/>
    </row>
    <row r="98" spans="1:2" ht="23.25">
      <c r="A98" s="20"/>
      <c r="B98" s="46"/>
    </row>
    <row r="99" spans="1:2" ht="23.25">
      <c r="A99" s="7"/>
      <c r="B99" s="20"/>
    </row>
    <row r="100" spans="1:2" ht="23.25">
      <c r="A100" s="7"/>
      <c r="B100" s="20"/>
    </row>
    <row r="101" spans="1:2" ht="23.25">
      <c r="A101" s="7"/>
      <c r="B101" s="20"/>
    </row>
    <row r="102" spans="1:2" ht="23.25">
      <c r="A102" s="7"/>
      <c r="B102" s="20"/>
    </row>
    <row r="103" spans="1:2" ht="23.25">
      <c r="A103" s="7"/>
      <c r="B103" s="20"/>
    </row>
    <row r="104" spans="1:2" ht="23.25">
      <c r="A104" s="7"/>
      <c r="B104" s="20"/>
    </row>
    <row r="105" spans="1:2" ht="23.25">
      <c r="A105" s="7"/>
      <c r="B105" s="20"/>
    </row>
    <row r="106" spans="1:2" ht="23.25">
      <c r="A106" s="7"/>
      <c r="B106" s="20"/>
    </row>
    <row r="107" spans="1:2" ht="23.25">
      <c r="A107" s="7"/>
      <c r="B107" s="20"/>
    </row>
  </sheetData>
  <sheetProtection/>
  <mergeCells count="25">
    <mergeCell ref="A85:B85"/>
    <mergeCell ref="A72:B72"/>
    <mergeCell ref="A44:B44"/>
    <mergeCell ref="A45:B45"/>
    <mergeCell ref="A63:B63"/>
    <mergeCell ref="A71:B71"/>
    <mergeCell ref="A62:B62"/>
    <mergeCell ref="A70:B70"/>
    <mergeCell ref="A61:B61"/>
    <mergeCell ref="A42:B42"/>
    <mergeCell ref="A27:B27"/>
    <mergeCell ref="A26:B26"/>
    <mergeCell ref="A28:B28"/>
    <mergeCell ref="A43:B43"/>
    <mergeCell ref="A95:B95"/>
    <mergeCell ref="A94:B94"/>
    <mergeCell ref="A83:B83"/>
    <mergeCell ref="A84:B84"/>
    <mergeCell ref="A93:B93"/>
    <mergeCell ref="A12:C12"/>
    <mergeCell ref="A13:C13"/>
    <mergeCell ref="A14:C14"/>
    <mergeCell ref="A2:B2"/>
    <mergeCell ref="A3:B3"/>
    <mergeCell ref="A4:B4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49">
      <selection activeCell="A8" sqref="A8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</cols>
  <sheetData>
    <row r="1" ht="24" customHeight="1">
      <c r="D1" s="167" t="s">
        <v>194</v>
      </c>
    </row>
    <row r="2" spans="1:4" ht="24" customHeight="1">
      <c r="A2" s="262" t="s">
        <v>121</v>
      </c>
      <c r="B2" s="262"/>
      <c r="C2" s="262"/>
      <c r="D2" s="262"/>
    </row>
    <row r="3" spans="1:4" ht="24" customHeight="1">
      <c r="A3" s="262" t="s">
        <v>193</v>
      </c>
      <c r="B3" s="262"/>
      <c r="C3" s="262"/>
      <c r="D3" s="262"/>
    </row>
    <row r="4" spans="1:4" ht="24" customHeight="1">
      <c r="A4" s="263" t="s">
        <v>251</v>
      </c>
      <c r="B4" s="263"/>
      <c r="C4" s="263"/>
      <c r="D4" s="263"/>
    </row>
    <row r="5" spans="1:4" ht="30" customHeight="1">
      <c r="A5" s="160" t="s">
        <v>5</v>
      </c>
      <c r="B5" s="160" t="s">
        <v>8</v>
      </c>
      <c r="C5" s="160" t="s">
        <v>122</v>
      </c>
      <c r="D5" s="161" t="s">
        <v>123</v>
      </c>
    </row>
    <row r="6" spans="1:4" ht="23.25">
      <c r="A6" s="66" t="s">
        <v>124</v>
      </c>
      <c r="B6" s="67"/>
      <c r="C6" s="68"/>
      <c r="D6" s="69"/>
    </row>
    <row r="7" spans="1:4" ht="23.25">
      <c r="A7" s="70" t="s">
        <v>125</v>
      </c>
      <c r="B7" s="71" t="s">
        <v>126</v>
      </c>
      <c r="C7" s="72"/>
      <c r="D7" s="73"/>
    </row>
    <row r="8" spans="1:4" ht="23.25">
      <c r="A8" s="74" t="s">
        <v>127</v>
      </c>
      <c r="B8" s="75" t="s">
        <v>128</v>
      </c>
      <c r="C8" s="76">
        <v>165000</v>
      </c>
      <c r="D8" s="79">
        <v>0</v>
      </c>
    </row>
    <row r="9" spans="1:4" ht="23.25">
      <c r="A9" s="74" t="s">
        <v>129</v>
      </c>
      <c r="B9" s="75" t="s">
        <v>130</v>
      </c>
      <c r="C9" s="76">
        <v>10000</v>
      </c>
      <c r="D9" s="78">
        <f>226.38</f>
        <v>226.38</v>
      </c>
    </row>
    <row r="10" spans="1:4" ht="23.25">
      <c r="A10" s="74" t="s">
        <v>131</v>
      </c>
      <c r="B10" s="75" t="s">
        <v>132</v>
      </c>
      <c r="C10" s="76">
        <v>13000</v>
      </c>
      <c r="D10" s="79">
        <v>0</v>
      </c>
    </row>
    <row r="11" spans="1:4" ht="24" thickBot="1">
      <c r="A11" s="74" t="s">
        <v>133</v>
      </c>
      <c r="B11" s="80" t="s">
        <v>134</v>
      </c>
      <c r="C11" s="81">
        <v>14600</v>
      </c>
      <c r="D11" s="82">
        <f>1910+850</f>
        <v>2760</v>
      </c>
    </row>
    <row r="12" spans="1:4" ht="24" thickBot="1">
      <c r="A12" s="83" t="s">
        <v>49</v>
      </c>
      <c r="B12" s="84"/>
      <c r="C12" s="85">
        <f>C8+C9+C10+C11</f>
        <v>202600</v>
      </c>
      <c r="D12" s="85">
        <f>SUM(D8:D11)</f>
        <v>2986.38</v>
      </c>
    </row>
    <row r="13" spans="1:4" ht="23.25">
      <c r="A13" s="86" t="s">
        <v>135</v>
      </c>
      <c r="B13" s="87" t="s">
        <v>136</v>
      </c>
      <c r="C13" s="73"/>
      <c r="D13" s="88"/>
    </row>
    <row r="14" spans="1:4" ht="23.25">
      <c r="A14" s="89" t="s">
        <v>137</v>
      </c>
      <c r="B14" s="90" t="s">
        <v>138</v>
      </c>
      <c r="C14" s="79">
        <v>26280</v>
      </c>
      <c r="D14" s="79">
        <f>3408+1530</f>
        <v>4938</v>
      </c>
    </row>
    <row r="15" spans="1:4" ht="23.25">
      <c r="A15" s="89" t="s">
        <v>139</v>
      </c>
      <c r="B15" s="90" t="s">
        <v>140</v>
      </c>
      <c r="C15" s="79">
        <v>500</v>
      </c>
      <c r="D15" s="79">
        <f>44.5</f>
        <v>44.5</v>
      </c>
    </row>
    <row r="16" spans="1:4" ht="23.25">
      <c r="A16" s="89" t="s">
        <v>141</v>
      </c>
      <c r="B16" s="90" t="s">
        <v>142</v>
      </c>
      <c r="C16" s="77">
        <v>46000</v>
      </c>
      <c r="D16" s="79">
        <f>3760+1220</f>
        <v>4980</v>
      </c>
    </row>
    <row r="17" spans="1:4" ht="23.25">
      <c r="A17" s="89" t="s">
        <v>143</v>
      </c>
      <c r="B17" s="90" t="s">
        <v>144</v>
      </c>
      <c r="C17" s="77">
        <v>1300</v>
      </c>
      <c r="D17" s="79">
        <f>220</f>
        <v>220</v>
      </c>
    </row>
    <row r="18" spans="1:4" ht="23.25">
      <c r="A18" s="89" t="s">
        <v>145</v>
      </c>
      <c r="B18" s="90"/>
      <c r="C18" s="77">
        <v>500</v>
      </c>
      <c r="D18" s="79">
        <v>0</v>
      </c>
    </row>
    <row r="19" spans="1:4" ht="23.25">
      <c r="A19" s="89" t="s">
        <v>146</v>
      </c>
      <c r="B19" s="90" t="s">
        <v>147</v>
      </c>
      <c r="C19" s="77">
        <v>5000</v>
      </c>
      <c r="D19" s="91">
        <f>5880</f>
        <v>5880</v>
      </c>
    </row>
    <row r="20" spans="1:4" ht="23.25">
      <c r="A20" s="92" t="s">
        <v>148</v>
      </c>
      <c r="B20" s="75" t="s">
        <v>149</v>
      </c>
      <c r="C20" s="93">
        <v>1500</v>
      </c>
      <c r="D20" s="91">
        <v>0</v>
      </c>
    </row>
    <row r="21" spans="1:4" ht="23.25">
      <c r="A21" s="94" t="s">
        <v>150</v>
      </c>
      <c r="B21" s="90" t="s">
        <v>151</v>
      </c>
      <c r="C21" s="77">
        <v>2000</v>
      </c>
      <c r="D21" s="91">
        <f>1000</f>
        <v>1000</v>
      </c>
    </row>
    <row r="22" spans="1:4" ht="23.25">
      <c r="A22" s="94" t="s">
        <v>152</v>
      </c>
      <c r="B22" s="90"/>
      <c r="C22" s="77"/>
      <c r="D22" s="91"/>
    </row>
    <row r="23" spans="1:4" ht="23.25">
      <c r="A23" s="89" t="s">
        <v>153</v>
      </c>
      <c r="B23" s="90" t="s">
        <v>154</v>
      </c>
      <c r="C23" s="79">
        <v>5000</v>
      </c>
      <c r="D23" s="91">
        <v>0</v>
      </c>
    </row>
    <row r="24" spans="1:4" ht="23.25">
      <c r="A24" s="89" t="s">
        <v>155</v>
      </c>
      <c r="B24" s="75" t="s">
        <v>156</v>
      </c>
      <c r="C24" s="93">
        <v>500</v>
      </c>
      <c r="D24" s="91">
        <f>20</f>
        <v>20</v>
      </c>
    </row>
    <row r="25" spans="1:4" ht="24" thickBot="1">
      <c r="A25" s="95" t="s">
        <v>157</v>
      </c>
      <c r="B25" s="75" t="s">
        <v>158</v>
      </c>
      <c r="C25" s="93">
        <v>500</v>
      </c>
      <c r="D25" s="91">
        <v>0</v>
      </c>
    </row>
    <row r="26" spans="1:4" ht="24" thickBot="1">
      <c r="A26" s="96" t="s">
        <v>49</v>
      </c>
      <c r="B26" s="84"/>
      <c r="C26" s="85">
        <f>SUM(C14:C25)</f>
        <v>89080</v>
      </c>
      <c r="D26" s="97">
        <f>SUM(D14:D25)</f>
        <v>17082.5</v>
      </c>
    </row>
    <row r="27" spans="1:4" ht="23.25">
      <c r="A27" s="70" t="s">
        <v>159</v>
      </c>
      <c r="B27" s="98" t="s">
        <v>160</v>
      </c>
      <c r="C27" s="68"/>
      <c r="D27" s="69"/>
    </row>
    <row r="28" spans="1:4" ht="23.25">
      <c r="A28" s="74" t="s">
        <v>161</v>
      </c>
      <c r="B28" s="75" t="s">
        <v>162</v>
      </c>
      <c r="C28" s="76">
        <v>400000</v>
      </c>
      <c r="D28" s="91">
        <v>0</v>
      </c>
    </row>
    <row r="29" spans="1:4" ht="23.25">
      <c r="A29" s="74" t="s">
        <v>163</v>
      </c>
      <c r="B29" s="80" t="s">
        <v>162</v>
      </c>
      <c r="C29" s="81">
        <v>0</v>
      </c>
      <c r="D29" s="99"/>
    </row>
    <row r="30" spans="1:4" ht="24" thickBot="1">
      <c r="A30" s="74" t="s">
        <v>252</v>
      </c>
      <c r="B30" s="80" t="s">
        <v>162</v>
      </c>
      <c r="C30" s="81">
        <v>36000</v>
      </c>
      <c r="D30" s="99">
        <f>6000+3000</f>
        <v>9000</v>
      </c>
    </row>
    <row r="31" spans="1:4" ht="24" thickBot="1">
      <c r="A31" s="100" t="s">
        <v>49</v>
      </c>
      <c r="B31" s="101"/>
      <c r="C31" s="102">
        <f>SUM(C28:C30)</f>
        <v>436000</v>
      </c>
      <c r="D31" s="103">
        <f>SUM(D28:D30)</f>
        <v>9000</v>
      </c>
    </row>
    <row r="32" spans="1:4" ht="23.25">
      <c r="A32" s="104" t="s">
        <v>164</v>
      </c>
      <c r="B32" s="105" t="s">
        <v>165</v>
      </c>
      <c r="C32" s="106"/>
      <c r="D32" s="107"/>
    </row>
    <row r="33" spans="1:4" ht="23.25">
      <c r="A33" s="108" t="s">
        <v>166</v>
      </c>
      <c r="B33" s="109" t="s">
        <v>167</v>
      </c>
      <c r="C33" s="110">
        <v>20000</v>
      </c>
      <c r="D33" s="91">
        <v>0</v>
      </c>
    </row>
    <row r="34" spans="1:4" ht="23.25">
      <c r="A34" s="89" t="s">
        <v>168</v>
      </c>
      <c r="B34" s="111" t="s">
        <v>169</v>
      </c>
      <c r="C34" s="77">
        <v>2000</v>
      </c>
      <c r="D34" s="112">
        <f>208+76</f>
        <v>284</v>
      </c>
    </row>
    <row r="35" spans="1:4" ht="24" thickBot="1">
      <c r="A35" s="89" t="s">
        <v>170</v>
      </c>
      <c r="B35" s="113" t="s">
        <v>171</v>
      </c>
      <c r="C35" s="114">
        <v>30000</v>
      </c>
      <c r="D35" s="115">
        <f>1300+110</f>
        <v>1410</v>
      </c>
    </row>
    <row r="36" spans="1:4" ht="24" thickBot="1">
      <c r="A36" s="83" t="s">
        <v>49</v>
      </c>
      <c r="B36" s="116"/>
      <c r="C36" s="117">
        <f>SUM(C33:C35)</f>
        <v>52000</v>
      </c>
      <c r="D36" s="118">
        <f>SUM(D33:D35)</f>
        <v>1694</v>
      </c>
    </row>
    <row r="37" spans="1:4" ht="23.25">
      <c r="A37" s="119" t="s">
        <v>172</v>
      </c>
      <c r="B37" s="120"/>
      <c r="C37" s="73"/>
      <c r="D37" s="88"/>
    </row>
    <row r="38" spans="1:4" ht="23.25">
      <c r="A38" s="86" t="s">
        <v>173</v>
      </c>
      <c r="B38" s="120">
        <v>420000</v>
      </c>
      <c r="C38" s="73"/>
      <c r="D38" s="121"/>
    </row>
    <row r="39" spans="1:4" ht="23.25">
      <c r="A39" s="89" t="s">
        <v>174</v>
      </c>
      <c r="B39" s="122">
        <v>421002</v>
      </c>
      <c r="C39" s="77">
        <v>14000000</v>
      </c>
      <c r="D39" s="123">
        <f>2124785.01+1052429.99</f>
        <v>3177215</v>
      </c>
    </row>
    <row r="40" spans="1:4" ht="23.25">
      <c r="A40" s="89" t="s">
        <v>175</v>
      </c>
      <c r="B40" s="122">
        <v>421003</v>
      </c>
      <c r="C40" s="77">
        <v>600000</v>
      </c>
      <c r="D40" s="123">
        <f>26479.46+54480.02</f>
        <v>80959.48</v>
      </c>
    </row>
    <row r="41" spans="1:4" ht="23.25">
      <c r="A41" s="89" t="s">
        <v>176</v>
      </c>
      <c r="B41" s="122">
        <v>421005</v>
      </c>
      <c r="C41" s="77">
        <v>40000</v>
      </c>
      <c r="D41" s="123">
        <v>0</v>
      </c>
    </row>
    <row r="42" spans="1:4" ht="23.25">
      <c r="A42" s="89" t="s">
        <v>177</v>
      </c>
      <c r="B42" s="122">
        <v>421006</v>
      </c>
      <c r="C42" s="77">
        <v>400000</v>
      </c>
      <c r="D42" s="123">
        <f>25268.06+29275.09</f>
        <v>54543.15</v>
      </c>
    </row>
    <row r="43" spans="1:4" ht="23.25">
      <c r="A43" s="124" t="s">
        <v>178</v>
      </c>
      <c r="B43" s="122">
        <v>421007</v>
      </c>
      <c r="C43" s="77">
        <v>700000</v>
      </c>
      <c r="D43" s="123">
        <f>62321.98+68178.36</f>
        <v>130500.34</v>
      </c>
    </row>
    <row r="44" spans="1:4" ht="23.25">
      <c r="A44" s="108" t="s">
        <v>179</v>
      </c>
      <c r="B44" s="122">
        <v>421012</v>
      </c>
      <c r="C44" s="77">
        <v>30000</v>
      </c>
      <c r="D44" s="125">
        <v>0</v>
      </c>
    </row>
    <row r="45" spans="1:4" ht="23.25">
      <c r="A45" s="89" t="s">
        <v>180</v>
      </c>
      <c r="B45" s="122">
        <v>421013</v>
      </c>
      <c r="C45" s="77">
        <v>30000</v>
      </c>
      <c r="D45" s="123">
        <v>0</v>
      </c>
    </row>
    <row r="46" spans="1:4" ht="24" thickBot="1">
      <c r="A46" s="94" t="s">
        <v>181</v>
      </c>
      <c r="B46" s="126">
        <v>421015</v>
      </c>
      <c r="C46" s="127">
        <v>200000</v>
      </c>
      <c r="D46" s="123">
        <f>106434+54290</f>
        <v>160724</v>
      </c>
    </row>
    <row r="47" spans="1:4" ht="24" thickBot="1">
      <c r="A47" s="83" t="s">
        <v>49</v>
      </c>
      <c r="B47" s="128"/>
      <c r="C47" s="129">
        <f>SUM(C39:C46)</f>
        <v>16000000</v>
      </c>
      <c r="D47" s="103">
        <f>SUM(D39:D46)</f>
        <v>3603941.9699999997</v>
      </c>
    </row>
    <row r="48" spans="1:4" ht="23.25">
      <c r="A48" s="130" t="s">
        <v>172</v>
      </c>
      <c r="B48" s="131"/>
      <c r="C48" s="132"/>
      <c r="D48" s="133"/>
    </row>
    <row r="49" spans="1:4" ht="23.25">
      <c r="A49" s="134" t="s">
        <v>182</v>
      </c>
      <c r="B49" s="135">
        <v>430000</v>
      </c>
      <c r="C49" s="136"/>
      <c r="D49" s="137"/>
    </row>
    <row r="50" spans="1:4" ht="24" thickBot="1">
      <c r="A50" s="138" t="s">
        <v>183</v>
      </c>
      <c r="B50" s="139">
        <v>431002</v>
      </c>
      <c r="C50" s="140">
        <v>13700000</v>
      </c>
      <c r="D50" s="123">
        <f>2914242</f>
        <v>2914242</v>
      </c>
    </row>
    <row r="51" spans="1:4" ht="24" thickBot="1">
      <c r="A51" s="96" t="s">
        <v>49</v>
      </c>
      <c r="B51" s="141"/>
      <c r="C51" s="102">
        <f>SUM(C50)</f>
        <v>13700000</v>
      </c>
      <c r="D51" s="103">
        <f>SUM(D50)</f>
        <v>2914242</v>
      </c>
    </row>
    <row r="52" spans="1:4" ht="23.25">
      <c r="A52" s="142" t="s">
        <v>184</v>
      </c>
      <c r="B52" s="143"/>
      <c r="C52" s="144"/>
      <c r="D52" s="145"/>
    </row>
    <row r="53" spans="1:4" ht="23.25">
      <c r="A53" s="146" t="s">
        <v>185</v>
      </c>
      <c r="B53" s="135">
        <v>440000</v>
      </c>
      <c r="C53" s="140"/>
      <c r="D53" s="147"/>
    </row>
    <row r="54" spans="1:4" ht="23.25">
      <c r="A54" s="148" t="s">
        <v>186</v>
      </c>
      <c r="B54" s="149"/>
      <c r="C54" s="137"/>
      <c r="D54" s="123">
        <f>528700</f>
        <v>528700</v>
      </c>
    </row>
    <row r="55" spans="1:4" ht="23.25">
      <c r="A55" s="150" t="s">
        <v>187</v>
      </c>
      <c r="B55" s="149"/>
      <c r="C55" s="137"/>
      <c r="D55" s="123">
        <f>211200</f>
        <v>211200</v>
      </c>
    </row>
    <row r="56" spans="1:4" ht="23.25">
      <c r="A56" s="150" t="s">
        <v>188</v>
      </c>
      <c r="B56" s="151"/>
      <c r="C56" s="163"/>
      <c r="D56" s="123">
        <f>101049</f>
        <v>101049</v>
      </c>
    </row>
    <row r="57" spans="1:4" ht="23.25">
      <c r="A57" s="150" t="s">
        <v>253</v>
      </c>
      <c r="B57" s="151"/>
      <c r="C57" s="163"/>
      <c r="D57" s="123">
        <f>156630</f>
        <v>156630</v>
      </c>
    </row>
    <row r="58" spans="1:4" ht="23.25">
      <c r="A58" s="150" t="s">
        <v>254</v>
      </c>
      <c r="B58" s="151"/>
      <c r="C58" s="163"/>
      <c r="D58" s="123">
        <f>173657</f>
        <v>173657</v>
      </c>
    </row>
    <row r="59" spans="1:4" ht="23.25">
      <c r="A59" s="150" t="s">
        <v>255</v>
      </c>
      <c r="B59" s="151"/>
      <c r="C59" s="163"/>
      <c r="D59" s="123">
        <f>41000</f>
        <v>41000</v>
      </c>
    </row>
    <row r="60" spans="1:4" ht="23.25">
      <c r="A60" s="150" t="s">
        <v>256</v>
      </c>
      <c r="B60" s="151"/>
      <c r="C60" s="163"/>
      <c r="D60" s="123">
        <f>231200</f>
        <v>231200</v>
      </c>
    </row>
    <row r="61" spans="1:4" ht="23.25">
      <c r="A61" s="150" t="s">
        <v>257</v>
      </c>
      <c r="B61" s="151"/>
      <c r="C61" s="163"/>
      <c r="D61" s="123">
        <f>6000</f>
        <v>6000</v>
      </c>
    </row>
    <row r="62" spans="1:4" ht="24" thickBot="1">
      <c r="A62" s="150" t="s">
        <v>258</v>
      </c>
      <c r="B62" s="151"/>
      <c r="C62" s="163"/>
      <c r="D62" s="123">
        <f>123450</f>
        <v>123450</v>
      </c>
    </row>
    <row r="63" spans="1:4" ht="24" thickBot="1">
      <c r="A63" s="152" t="s">
        <v>49</v>
      </c>
      <c r="B63" s="141"/>
      <c r="C63" s="129"/>
      <c r="D63" s="118">
        <f>SUM(D54:D62)</f>
        <v>1572886</v>
      </c>
    </row>
    <row r="64" spans="1:4" ht="23.25">
      <c r="A64" s="153" t="s">
        <v>189</v>
      </c>
      <c r="B64" s="143"/>
      <c r="C64" s="164"/>
      <c r="D64" s="162"/>
    </row>
    <row r="65" spans="1:4" ht="23.25">
      <c r="A65" s="154" t="s">
        <v>190</v>
      </c>
      <c r="B65" s="73"/>
      <c r="C65" s="165"/>
      <c r="D65" s="123">
        <v>0</v>
      </c>
    </row>
    <row r="66" spans="1:4" ht="24" thickBot="1">
      <c r="A66" s="154" t="s">
        <v>191</v>
      </c>
      <c r="B66" s="151"/>
      <c r="C66" s="166"/>
      <c r="D66" s="123">
        <v>0</v>
      </c>
    </row>
    <row r="67" spans="1:4" ht="24" thickBot="1">
      <c r="A67" s="155" t="s">
        <v>49</v>
      </c>
      <c r="B67" s="141"/>
      <c r="C67" s="102"/>
      <c r="D67" s="103">
        <f>SUM(D65:D66)</f>
        <v>0</v>
      </c>
    </row>
    <row r="68" spans="1:4" ht="24" thickBot="1">
      <c r="A68" s="156" t="s">
        <v>192</v>
      </c>
      <c r="B68" s="157"/>
      <c r="C68" s="158">
        <f>C12+C26+C31+C36+C47+C51+C63+C67</f>
        <v>30479680</v>
      </c>
      <c r="D68" s="159">
        <f>D12+D26+D31+D36+D47+D51+D63+D67</f>
        <v>8121832.85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H9" sqref="H9"/>
    </sheetView>
  </sheetViews>
  <sheetFormatPr defaultColWidth="9.140625" defaultRowHeight="21.75"/>
  <cols>
    <col min="1" max="1" width="17.00390625" style="0" customWidth="1"/>
    <col min="2" max="2" width="20.7109375" style="0" customWidth="1"/>
    <col min="3" max="3" width="39.8515625" style="0" customWidth="1"/>
    <col min="4" max="4" width="17.28125" style="0" customWidth="1"/>
  </cols>
  <sheetData>
    <row r="1" spans="1:4" ht="23.25">
      <c r="A1" s="264" t="s">
        <v>121</v>
      </c>
      <c r="B1" s="265"/>
      <c r="C1" s="254" t="s">
        <v>211</v>
      </c>
      <c r="D1" s="255"/>
    </row>
    <row r="2" spans="1:4" ht="23.25">
      <c r="A2" s="174" t="s">
        <v>212</v>
      </c>
      <c r="B2" s="175"/>
      <c r="C2" s="266" t="s">
        <v>213</v>
      </c>
      <c r="D2" s="267"/>
    </row>
    <row r="3" spans="1:4" ht="23.25">
      <c r="A3" s="176" t="s">
        <v>259</v>
      </c>
      <c r="B3" s="177"/>
      <c r="C3" s="178"/>
      <c r="D3" s="179">
        <v>834510.68</v>
      </c>
    </row>
    <row r="4" spans="1:4" ht="23.25">
      <c r="A4" s="180" t="s">
        <v>214</v>
      </c>
      <c r="B4" s="181"/>
      <c r="C4" s="182"/>
      <c r="D4" s="172"/>
    </row>
    <row r="5" spans="1:4" ht="23.25">
      <c r="A5" s="183" t="s">
        <v>215</v>
      </c>
      <c r="B5" s="184" t="s">
        <v>216</v>
      </c>
      <c r="C5" s="185" t="s">
        <v>217</v>
      </c>
      <c r="D5" s="186" t="s">
        <v>218</v>
      </c>
    </row>
    <row r="6" spans="1:4" ht="23.25">
      <c r="A6" s="187" t="s">
        <v>260</v>
      </c>
      <c r="B6" s="188" t="s">
        <v>261</v>
      </c>
      <c r="C6" s="189" t="s">
        <v>276</v>
      </c>
      <c r="D6" s="190">
        <v>1590</v>
      </c>
    </row>
    <row r="7" spans="1:4" ht="23.25">
      <c r="A7" s="187" t="s">
        <v>272</v>
      </c>
      <c r="B7" s="188" t="s">
        <v>262</v>
      </c>
      <c r="C7" s="189" t="s">
        <v>277</v>
      </c>
      <c r="D7" s="191">
        <v>46035</v>
      </c>
    </row>
    <row r="8" spans="1:4" ht="23.25">
      <c r="A8" s="187" t="s">
        <v>273</v>
      </c>
      <c r="B8" s="188" t="s">
        <v>263</v>
      </c>
      <c r="C8" s="189" t="s">
        <v>278</v>
      </c>
      <c r="D8" s="190">
        <v>1665</v>
      </c>
    </row>
    <row r="9" spans="1:4" ht="23.25">
      <c r="A9" s="187"/>
      <c r="B9" s="188" t="s">
        <v>264</v>
      </c>
      <c r="C9" s="189" t="s">
        <v>279</v>
      </c>
      <c r="D9" s="190">
        <v>598</v>
      </c>
    </row>
    <row r="10" spans="1:4" ht="23.25">
      <c r="A10" s="187" t="s">
        <v>274</v>
      </c>
      <c r="B10" s="188" t="s">
        <v>265</v>
      </c>
      <c r="C10" s="189" t="s">
        <v>280</v>
      </c>
      <c r="D10" s="190">
        <v>6000</v>
      </c>
    </row>
    <row r="11" spans="1:4" ht="23.25">
      <c r="A11" s="187"/>
      <c r="B11" s="188" t="s">
        <v>266</v>
      </c>
      <c r="C11" s="189" t="s">
        <v>279</v>
      </c>
      <c r="D11" s="190">
        <v>7158</v>
      </c>
    </row>
    <row r="12" spans="1:4" ht="23.25">
      <c r="A12" s="187"/>
      <c r="B12" s="188" t="s">
        <v>267</v>
      </c>
      <c r="C12" s="189" t="s">
        <v>281</v>
      </c>
      <c r="D12" s="190">
        <v>37740.65</v>
      </c>
    </row>
    <row r="13" spans="1:4" ht="23.25">
      <c r="A13" s="187" t="s">
        <v>275</v>
      </c>
      <c r="B13" s="188" t="s">
        <v>268</v>
      </c>
      <c r="C13" s="189" t="s">
        <v>228</v>
      </c>
      <c r="D13" s="190">
        <v>24724.73</v>
      </c>
    </row>
    <row r="14" spans="1:4" ht="23.25">
      <c r="A14" s="187"/>
      <c r="B14" s="188" t="s">
        <v>269</v>
      </c>
      <c r="C14" s="189" t="s">
        <v>282</v>
      </c>
      <c r="D14" s="190">
        <v>25065.7</v>
      </c>
    </row>
    <row r="15" spans="1:4" ht="23.25">
      <c r="A15" s="187"/>
      <c r="B15" s="188" t="s">
        <v>270</v>
      </c>
      <c r="C15" s="189" t="s">
        <v>283</v>
      </c>
      <c r="D15" s="190">
        <v>50000</v>
      </c>
    </row>
    <row r="16" spans="1:4" ht="23.25">
      <c r="A16" s="187"/>
      <c r="B16" s="188" t="s">
        <v>271</v>
      </c>
      <c r="C16" s="189" t="s">
        <v>284</v>
      </c>
      <c r="D16" s="190">
        <v>286256</v>
      </c>
    </row>
    <row r="17" spans="1:4" ht="23.25">
      <c r="A17" s="187"/>
      <c r="B17" s="188"/>
      <c r="C17" s="189"/>
      <c r="D17" s="190"/>
    </row>
    <row r="18" spans="1:4" ht="23.25">
      <c r="A18" s="187"/>
      <c r="B18" s="188"/>
      <c r="C18" s="189"/>
      <c r="D18" s="190"/>
    </row>
    <row r="19" spans="1:4" ht="23.25">
      <c r="A19" s="192"/>
      <c r="B19" s="188"/>
      <c r="C19" s="189"/>
      <c r="D19" s="193">
        <f>SUM(D6:D18)</f>
        <v>486833.07999999996</v>
      </c>
    </row>
    <row r="20" spans="1:4" ht="23.25">
      <c r="A20" s="192"/>
      <c r="B20" s="188"/>
      <c r="C20" s="189"/>
      <c r="D20" s="193">
        <f>+D3-D19</f>
        <v>347677.6000000001</v>
      </c>
    </row>
    <row r="21" spans="1:4" ht="23.25">
      <c r="A21" s="268" t="s">
        <v>285</v>
      </c>
      <c r="B21" s="269"/>
      <c r="C21" s="270"/>
      <c r="D21" s="194"/>
    </row>
    <row r="22" spans="1:4" ht="23.25">
      <c r="A22" s="195"/>
      <c r="B22" s="196"/>
      <c r="C22" s="197">
        <v>2822.12</v>
      </c>
      <c r="D22" s="198"/>
    </row>
    <row r="23" spans="1:4" ht="23.25">
      <c r="A23" s="195"/>
      <c r="B23" s="199"/>
      <c r="C23" s="197">
        <v>200334.7</v>
      </c>
      <c r="D23" s="198"/>
    </row>
    <row r="24" spans="1:4" ht="23.25">
      <c r="A24" s="195"/>
      <c r="B24" s="199"/>
      <c r="C24" s="197">
        <v>20753</v>
      </c>
      <c r="D24" s="198"/>
    </row>
    <row r="25" spans="1:4" ht="23.25">
      <c r="A25" s="195"/>
      <c r="B25" s="199" t="s">
        <v>287</v>
      </c>
      <c r="C25" s="197">
        <v>1300</v>
      </c>
      <c r="D25" s="198"/>
    </row>
    <row r="26" spans="1:4" ht="23.25">
      <c r="A26" s="195"/>
      <c r="B26" s="199" t="s">
        <v>287</v>
      </c>
      <c r="C26" s="197">
        <v>810</v>
      </c>
      <c r="D26" s="198"/>
    </row>
    <row r="27" spans="1:4" ht="23.25">
      <c r="A27" s="195"/>
      <c r="B27" s="199" t="s">
        <v>286</v>
      </c>
      <c r="C27" s="197">
        <v>9258.32</v>
      </c>
      <c r="D27" s="198"/>
    </row>
    <row r="28" spans="1:4" ht="23.25">
      <c r="A28" s="195"/>
      <c r="B28" s="196"/>
      <c r="C28" s="197"/>
      <c r="D28" s="198"/>
    </row>
    <row r="29" spans="1:4" ht="23.25">
      <c r="A29" s="200"/>
      <c r="B29" s="201"/>
      <c r="C29" s="202"/>
      <c r="D29" s="203">
        <f>SUM(C21:C29)</f>
        <v>235278.14</v>
      </c>
    </row>
    <row r="30" spans="1:4" ht="23.25">
      <c r="A30" s="204" t="s">
        <v>288</v>
      </c>
      <c r="B30" s="205"/>
      <c r="C30" s="206"/>
      <c r="D30" s="207">
        <f>+D20-D29</f>
        <v>112399.46000000008</v>
      </c>
    </row>
    <row r="31" spans="1:4" ht="23.25">
      <c r="A31" s="176" t="s">
        <v>9</v>
      </c>
      <c r="B31" s="178"/>
      <c r="C31" s="271" t="s">
        <v>219</v>
      </c>
      <c r="D31" s="272"/>
    </row>
    <row r="32" spans="1:4" ht="23.25">
      <c r="A32" s="173"/>
      <c r="B32" s="182"/>
      <c r="C32" s="208"/>
      <c r="D32" s="209"/>
    </row>
    <row r="33" spans="1:4" ht="23.25">
      <c r="A33" s="273" t="s">
        <v>289</v>
      </c>
      <c r="B33" s="274"/>
      <c r="C33" s="273" t="s">
        <v>290</v>
      </c>
      <c r="D33" s="274"/>
    </row>
  </sheetData>
  <sheetProtection/>
  <mergeCells count="7">
    <mergeCell ref="A1:B1"/>
    <mergeCell ref="C1:D1"/>
    <mergeCell ref="C2:D2"/>
    <mergeCell ref="A21:C21"/>
    <mergeCell ref="C31:D31"/>
    <mergeCell ref="A33:B33"/>
    <mergeCell ref="C33:D3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2017-05-15T08:42:21Z</cp:lastPrinted>
  <dcterms:created xsi:type="dcterms:W3CDTF">2003-11-30T04:11:06Z</dcterms:created>
  <dcterms:modified xsi:type="dcterms:W3CDTF">2017-06-28T14:58:17Z</dcterms:modified>
  <cp:category/>
  <cp:version/>
  <cp:contentType/>
  <cp:contentStatus/>
</cp:coreProperties>
</file>